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edaattikis-my.sharepoint.com/personal/v_belekou_edaattikis_gr/Documents/DEPA INFRA/PLANNING/DEVELOPMENT PLAN 2024-2028/DP 24-28_SHARED WORKSPACE/RAEWW files/"/>
    </mc:Choice>
  </mc:AlternateContent>
  <xr:revisionPtr revIDLastSave="292" documentId="13_ncr:1_{9BFB6090-F283-4228-9A23-C5F358AFF6B4}" xr6:coauthVersionLast="47" xr6:coauthVersionMax="47" xr10:uidLastSave="{320D2BC2-F357-45DA-8E67-44A80E31722F}"/>
  <bookViews>
    <workbookView xWindow="-110" yWindow="-110" windowWidth="19420" windowHeight="10420" tabRatio="713" firstSheet="22" activeTab="11" xr2:uid="{66BABBE6-436B-461F-8541-DA345D0E73E7}"/>
  </bookViews>
  <sheets>
    <sheet name="Αρχική Σελίδα" sheetId="17" r:id="rId1"/>
    <sheet name="Ανάλυση Δήμων--&gt;" sheetId="21" r:id="rId2"/>
    <sheet name="Γενική Περιγραφή" sheetId="28" r:id="rId3"/>
    <sheet name="Ανάλυση για νέους πελάτες" sheetId="26" r:id="rId4"/>
    <sheet name="Ανάπτυξη δικτύου " sheetId="4" r:id="rId5"/>
    <sheet name="Ενεργές Συνδέσεις" sheetId="5" r:id="rId6"/>
    <sheet name="Ενεργοί Μετρητές" sheetId="29" r:id="rId7"/>
    <sheet name="Ενεργοί Πελάτες" sheetId="6" r:id="rId8"/>
    <sheet name="Μέση Ετήσια Κατανάλωση" sheetId="12" r:id="rId9"/>
    <sheet name="Διανεμόμενες ποσότητες αερίου" sheetId="7" r:id="rId10"/>
    <sheet name="Παραδοχές μοναδιαίου κόστους" sheetId="19" r:id="rId11"/>
    <sheet name="Επενδύσεις" sheetId="27" r:id="rId12"/>
    <sheet name="Παραδοχές διείσδυσης-κάλυψης" sheetId="9" r:id="rId13"/>
    <sheet name="Δείκτες διείσδυσης-κάλυψης" sheetId="13" r:id="rId14"/>
    <sheet name="Δείκτες απόδοσης" sheetId="18" r:id="rId15"/>
    <sheet name="Οικονομική ανάλυση δήμων -&gt;" sheetId="23" r:id="rId16"/>
    <sheet name="Αποτελέσματα ανάλυσης" sheetId="24" r:id="rId17"/>
    <sheet name="Ανάλυση ανά δήμο" sheetId="22" r:id="rId18"/>
    <sheet name="Συνολικό δίκτυο -&gt;" sheetId="20" r:id="rId19"/>
    <sheet name="Στοιχεία υφιστάμενου δικτύου" sheetId="1" r:id="rId20"/>
    <sheet name="Πρόγραμμα ανάπτυξης δικτύου" sheetId="30" r:id="rId21"/>
    <sheet name="Συνολικοί δείκτες απόδοσης" sheetId="2" r:id="rId22"/>
    <sheet name="Επίπτωση στη μέση χρέωση" sheetId="31" r:id="rId23"/>
  </sheets>
  <definedNames>
    <definedName name="_________________Key2" hidden="1">#REF!</definedName>
    <definedName name="_______________Key2" hidden="1">#REF!</definedName>
    <definedName name="______________Key2" hidden="1">#REF!</definedName>
    <definedName name="_____________Key2" hidden="1">#REF!</definedName>
    <definedName name="____________Key2" hidden="1">#REF!</definedName>
    <definedName name="___________Key2" hidden="1">#REF!</definedName>
    <definedName name="__________Key2" hidden="1">#REF!</definedName>
    <definedName name="_________Key2" hidden="1">#REF!</definedName>
    <definedName name="________Key2" hidden="1">#REF!</definedName>
    <definedName name="_______Key2" hidden="1">#REF!</definedName>
    <definedName name="______Key2" hidden="1">#REF!</definedName>
    <definedName name="_____Key2" hidden="1">#REF!</definedName>
    <definedName name="____Key2" hidden="1">#REF!</definedName>
    <definedName name="___Key2" hidden="1">#REF!</definedName>
    <definedName name="__1S" hidden="1">#REF!</definedName>
    <definedName name="__Key2" hidden="1">#REF!</definedName>
    <definedName name="_1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AAAAAAAAAAA" hidden="1">{#N/A,#N/A,FALSE,"Relatórios";"Vendas e Custos",#N/A,FALSE,"Vendas e Custos";"Premissas",#N/A,FALSE,"Premissas";"Projeções",#N/A,FALSE,"Projeções";"Dolar",#N/A,FALSE,"Dolar";"Original",#N/A,FALSE,"Original e UFIR"}</definedName>
    <definedName name="AAAAAAAAAAAA_1" hidden="1">{#N/A,#N/A,FALSE,"Relatórios";"Vendas e Custos",#N/A,FALSE,"Vendas e Custos";"Premissas",#N/A,FALSE,"Premissas";"Projeções",#N/A,FALSE,"Projeções";"Dolar",#N/A,FALSE,"Dolar";"Original",#N/A,FALSE,"Original e UFIR"}</definedName>
    <definedName name="AAAAAAAAAAAA_2" hidden="1">{#N/A,#N/A,FALSE,"Relatórios";"Vendas e Custos",#N/A,FALSE,"Vendas e Custos";"Premissas",#N/A,FALSE,"Premissas";"Projeções",#N/A,FALSE,"Projeções";"Dolar",#N/A,FALSE,"Dolar";"Original",#N/A,FALSE,"Original e UFIR"}</definedName>
    <definedName name="AAAAAAAAAAAA_3" hidden="1">{#N/A,#N/A,FALSE,"Relatórios";"Vendas e Custos",#N/A,FALSE,"Vendas e Custos";"Premissas",#N/A,FALSE,"Premissas";"Projeções",#N/A,FALSE,"Projeções";"Dolar",#N/A,FALSE,"Dolar";"Original",#N/A,FALSE,"Original e UFIR"}</definedName>
    <definedName name="AAAAAAAAAAAA_4" hidden="1">{#N/A,#N/A,FALSE,"Relatórios";"Vendas e Custos",#N/A,FALSE,"Vendas e Custos";"Premissas",#N/A,FALSE,"Premissas";"Projeções",#N/A,FALSE,"Projeções";"Dolar",#N/A,FALSE,"Dolar";"Original",#N/A,FALSE,"Original e UFIR"}</definedName>
    <definedName name="AAAAAAAAAAAA_5" hidden="1">{#N/A,#N/A,FALSE,"Relatórios";"Vendas e Custos",#N/A,FALSE,"Vendas e Custos";"Premissas",#N/A,FALSE,"Premissas";"Projeções",#N/A,FALSE,"Projeções";"Dolar",#N/A,FALSE,"Dolar";"Original",#N/A,FALSE,"Original e UFIR"}</definedName>
    <definedName name="ant" hidden="1">{#N/A,#N/A,FALSE,"Aging Summary";#N/A,#N/A,FALSE,"Ratio Analysis";#N/A,#N/A,FALSE,"Test 120 Day Accts";#N/A,#N/A,FALSE,"Tickmarks"}</definedName>
    <definedName name="ant_1" hidden="1">{#N/A,#N/A,FALSE,"Aging Summary";#N/A,#N/A,FALSE,"Ratio Analysis";#N/A,#N/A,FALSE,"Test 120 Day Accts";#N/A,#N/A,FALSE,"Tickmarks"}</definedName>
    <definedName name="ant_2" hidden="1">{#N/A,#N/A,FALSE,"Aging Summary";#N/A,#N/A,FALSE,"Ratio Analysis";#N/A,#N/A,FALSE,"Test 120 Day Accts";#N/A,#N/A,FALSE,"Tickmarks"}</definedName>
    <definedName name="ant_3" hidden="1">{#N/A,#N/A,FALSE,"Aging Summary";#N/A,#N/A,FALSE,"Ratio Analysis";#N/A,#N/A,FALSE,"Test 120 Day Accts";#N/A,#N/A,FALSE,"Tickmarks"}</definedName>
    <definedName name="ant_4" hidden="1">{#N/A,#N/A,FALSE,"Aging Summary";#N/A,#N/A,FALSE,"Ratio Analysis";#N/A,#N/A,FALSE,"Test 120 Day Accts";#N/A,#N/A,FALSE,"Tickmarks"}</definedName>
    <definedName name="ant_5" hidden="1">{#N/A,#N/A,FALSE,"Aging Summary";#N/A,#N/A,FALSE,"Ratio Analysis";#N/A,#N/A,FALSE,"Test 120 Day Accts";#N/A,#N/A,FALSE,"Tickmarks"}</definedName>
    <definedName name="AS2DocOpenMode" hidden="1">"AS2DocumentEdit"</definedName>
    <definedName name="CUSTO" hidden="1">{#N/A,#N/A,FALSE,"Relatórios";"Vendas e Custos",#N/A,FALSE,"Vendas e Custos";"Premissas",#N/A,FALSE,"Premissas";"Projeções",#N/A,FALSE,"Projeções";"Dolar",#N/A,FALSE,"Dolar";"Original",#N/A,FALSE,"Original e UFIR"}</definedName>
    <definedName name="CUSTO_1" hidden="1">{#N/A,#N/A,FALSE,"Relatórios";"Vendas e Custos",#N/A,FALSE,"Vendas e Custos";"Premissas",#N/A,FALSE,"Premissas";"Projeções",#N/A,FALSE,"Projeções";"Dolar",#N/A,FALSE,"Dolar";"Original",#N/A,FALSE,"Original e UFIR"}</definedName>
    <definedName name="CUSTO_2" hidden="1">{#N/A,#N/A,FALSE,"Relatórios";"Vendas e Custos",#N/A,FALSE,"Vendas e Custos";"Premissas",#N/A,FALSE,"Premissas";"Projeções",#N/A,FALSE,"Projeções";"Dolar",#N/A,FALSE,"Dolar";"Original",#N/A,FALSE,"Original e UFIR"}</definedName>
    <definedName name="CUSTO_3" hidden="1">{#N/A,#N/A,FALSE,"Relatórios";"Vendas e Custos",#N/A,FALSE,"Vendas e Custos";"Premissas",#N/A,FALSE,"Premissas";"Projeções",#N/A,FALSE,"Projeções";"Dolar",#N/A,FALSE,"Dolar";"Original",#N/A,FALSE,"Original e UFIR"}</definedName>
    <definedName name="CUSTO_4" hidden="1">{#N/A,#N/A,FALSE,"Relatórios";"Vendas e Custos",#N/A,FALSE,"Vendas e Custos";"Premissas",#N/A,FALSE,"Premissas";"Projeções",#N/A,FALSE,"Projeções";"Dolar",#N/A,FALSE,"Dolar";"Original",#N/A,FALSE,"Original e UFIR"}</definedName>
    <definedName name="CUSTO_5" hidden="1">{#N/A,#N/A,FALSE,"Relatórios";"Vendas e Custos",#N/A,FALSE,"Vendas e Custos";"Premissas",#N/A,FALSE,"Premissas";"Projeções",#N/A,FALSE,"Projeções";"Dolar",#N/A,FALSE,"Dolar";"Original",#N/A,FALSE,"Original e UFIR"}</definedName>
    <definedName name="dimitris" hidden="1">{#N/A,#N/A,FALSE,"Relatórios";"Vendas e Custos",#N/A,FALSE,"Vendas e Custos";"Premissas",#N/A,FALSE,"Premissas";"Projeções",#N/A,FALSE,"Projeções";"Dolar",#N/A,FALSE,"Dolar";"Original",#N/A,FALSE,"Original e UFIR"}</definedName>
    <definedName name="dimitris_1" hidden="1">{#N/A,#N/A,FALSE,"Relatórios";"Vendas e Custos",#N/A,FALSE,"Vendas e Custos";"Premissas",#N/A,FALSE,"Premissas";"Projeções",#N/A,FALSE,"Projeções";"Dolar",#N/A,FALSE,"Dolar";"Original",#N/A,FALSE,"Original e UFIR"}</definedName>
    <definedName name="dimitris_2" hidden="1">{#N/A,#N/A,FALSE,"Relatórios";"Vendas e Custos",#N/A,FALSE,"Vendas e Custos";"Premissas",#N/A,FALSE,"Premissas";"Projeções",#N/A,FALSE,"Projeções";"Dolar",#N/A,FALSE,"Dolar";"Original",#N/A,FALSE,"Original e UFIR"}</definedName>
    <definedName name="dimitris_3" hidden="1">{#N/A,#N/A,FALSE,"Relatórios";"Vendas e Custos",#N/A,FALSE,"Vendas e Custos";"Premissas",#N/A,FALSE,"Premissas";"Projeções",#N/A,FALSE,"Projeções";"Dolar",#N/A,FALSE,"Dolar";"Original",#N/A,FALSE,"Original e UFIR"}</definedName>
    <definedName name="dimitris_4" hidden="1">{#N/A,#N/A,FALSE,"Relatórios";"Vendas e Custos",#N/A,FALSE,"Vendas e Custos";"Premissas",#N/A,FALSE,"Premissas";"Projeções",#N/A,FALSE,"Projeções";"Dolar",#N/A,FALSE,"Dolar";"Original",#N/A,FALSE,"Original e UFIR"}</definedName>
    <definedName name="dimitris_5" hidden="1">{#N/A,#N/A,FALSE,"Relatórios";"Vendas e Custos",#N/A,FALSE,"Vendas e Custos";"Premissas",#N/A,FALSE,"Premissas";"Projeções",#N/A,FALSE,"Projeções";"Dolar",#N/A,FALSE,"Dolar";"Original",#N/A,FALSE,"Original e UFIR"}</definedName>
    <definedName name="EV__LASTREFTIME__" hidden="1">38925.709212963</definedName>
    <definedName name="EV__LOCKEDCVW__CONTROLLO" hidden="1">"ACTUAL,GRUPPO_ENI,PC_CATEG,2002.TOTAL,PERIODIC,"</definedName>
    <definedName name="EV__LOCKEDCVW__DATIMASTRO" hidden="1">"ACTUAL,AE1040070N,D_TOP,GRUPPO_ENI,TPTOP,2002.TOTAL,PERIODIC,"</definedName>
    <definedName name="EV__LOCKEDCVW__DATISOC" hidden="1">"CE_UTILE,DTSC_PRM_PIA0710_01,E01757,TPTOP,2002.TOTAL,PERIODIC,"</definedName>
    <definedName name="EV__LOCKEDCVW__FINANCIALS" hidden="1">"CE_UTILE,PREP0710_01,D_TOP,E01451,TPTOP,LC,F_TOP,2002.TOTAL,PERIODIC,"</definedName>
    <definedName name="EV__LOCKEDCVW__OWNERSHIP" hidden="1">"PCON,ACTUAL,GRUPPO_ENI,TPTOP,LC,2002.TOTAL,PERIODIC,"</definedName>
    <definedName name="EV__LOCKEDCVW__RATE" hidden="1">"ACTUAL,TOTCURR,AVG,RATEVS_EUR,2002.TOTAL,PERIODIC,"</definedName>
    <definedName name="EV__LOCKEDCVW__SCENARIO" hidden="1">"ACTUAL,GRUPPO_ENI,P_BRENT_SPOT,2002.TOTAL,PERIODIC,"</definedName>
    <definedName name="EV__LOCKSTATUS__" hidden="1">1</definedName>
    <definedName name="EV__MAXEXPCOLS__" hidden="1">100</definedName>
    <definedName name="EV__MAXEXPROWS__" hidden="1">60000</definedName>
    <definedName name="EV__WBEVMODE__" hidden="1">1</definedName>
    <definedName name="EV__WBREFOPTIONS__" hidden="1">134217740</definedName>
    <definedName name="EV__WBVERSION__" hidden="1">0</definedName>
    <definedName name="Invest20032026" hidden="1">#REF!</definedName>
    <definedName name="Keey2" hidden="1">#REF!</definedName>
    <definedName name="KeyI" hidden="1">#REF!</definedName>
    <definedName name="KeyII" hidden="1">#REF!</definedName>
    <definedName name="NEW" hidden="1">{#N/A,#N/A,FALSE,"Aging Summary";#N/A,#N/A,FALSE,"Ratio Analysis";#N/A,#N/A,FALSE,"Test 120 Day Accts";#N/A,#N/A,FALSE,"Tickmarks"}</definedName>
    <definedName name="NEW_1" hidden="1">{#N/A,#N/A,FALSE,"Aging Summary";#N/A,#N/A,FALSE,"Ratio Analysis";#N/A,#N/A,FALSE,"Test 120 Day Accts";#N/A,#N/A,FALSE,"Tickmarks"}</definedName>
    <definedName name="NEW_2" hidden="1">{#N/A,#N/A,FALSE,"Aging Summary";#N/A,#N/A,FALSE,"Ratio Analysis";#N/A,#N/A,FALSE,"Test 120 Day Accts";#N/A,#N/A,FALSE,"Tickmarks"}</definedName>
    <definedName name="NEW_3" hidden="1">{#N/A,#N/A,FALSE,"Aging Summary";#N/A,#N/A,FALSE,"Ratio Analysis";#N/A,#N/A,FALSE,"Test 120 Day Accts";#N/A,#N/A,FALSE,"Tickmarks"}</definedName>
    <definedName name="NEW_4" hidden="1">{#N/A,#N/A,FALSE,"Aging Summary";#N/A,#N/A,FALSE,"Ratio Analysis";#N/A,#N/A,FALSE,"Test 120 Day Accts";#N/A,#N/A,FALSE,"Tickmarks"}</definedName>
    <definedName name="NEW_5" hidden="1">{#N/A,#N/A,FALSE,"Aging Summary";#N/A,#N/A,FALSE,"Ratio Analysis";#N/A,#N/A,FALSE,"Test 120 Day Accts";#N/A,#N/A,FALSE,"Tickmarks"}</definedName>
    <definedName name="PPPPP" hidden="1">#REF!</definedName>
    <definedName name="SimOpt_AccountDomain" hidden="1">""</definedName>
    <definedName name="SimOpt_AccountName" hidden="1">""</definedName>
    <definedName name="SimOpt_AccountPassword" hidden="1">""</definedName>
    <definedName name="SimOpt_CheckPrecisionAfter" hidden="1">100</definedName>
    <definedName name="SimOpt_GotoSample" hidden="1">0</definedName>
    <definedName name="SimOpt_Macros0" hidden="1">""</definedName>
    <definedName name="SimOpt_Macros1" hidden="1">""</definedName>
    <definedName name="SimOpt_Macros2" hidden="1">""</definedName>
    <definedName name="SimOpt_Macros3" hidden="1">""</definedName>
    <definedName name="SimOpt_MacrosUsage" hidden="1">0</definedName>
    <definedName name="SimOpt_MinSimBufferSize" hidden="1">5000000</definedName>
    <definedName name="SimOpt_RefreshExcel" hidden="1">0</definedName>
    <definedName name="SimOpt_RefreshRate" hidden="1">10</definedName>
    <definedName name="SimOpt_SamplesCount" hidden="1">5000</definedName>
    <definedName name="SimOpt_Seed0" hidden="1">0</definedName>
    <definedName name="SimOpt_SeedFixed" hidden="1">0</definedName>
    <definedName name="SimOpt_SeedMultiplyType" hidden="1">0</definedName>
    <definedName name="SimOpt_ServerAddress" hidden="1">""</definedName>
    <definedName name="SimOpt_ShowResultsAtEnd" hidden="1">1</definedName>
    <definedName name="SimOpt_SimName0" hidden="1">""</definedName>
    <definedName name="SimOpt_SimsCount" hidden="1">1</definedName>
    <definedName name="SimOpt_StopOnOutputError" hidden="1">0</definedName>
    <definedName name="SimOpt_UploadEnabled" hidden="1">0</definedName>
    <definedName name="SimOpt_UploadModel" hidden="1">0</definedName>
    <definedName name="SimOpt_UploadProfile" hidden="1">""</definedName>
    <definedName name="SimOpt_UploadRemotely" hidden="1">0</definedName>
    <definedName name="solver_adj" localSheetId="22" hidden="1">'Επίπτωση στη μέση χρέωση'!$D$39:$H$39</definedName>
    <definedName name="solver_cvg" localSheetId="22" hidden="1">0.0001</definedName>
    <definedName name="solver_drv" localSheetId="22" hidden="1">1</definedName>
    <definedName name="solver_eng" localSheetId="22" hidden="1">1</definedName>
    <definedName name="solver_est" localSheetId="22" hidden="1">1</definedName>
    <definedName name="solver_itr" localSheetId="22" hidden="1">2147483647</definedName>
    <definedName name="solver_lhs1" localSheetId="22" hidden="1">'Επίπτωση στη μέση χρέωση'!$D$39:$H$39</definedName>
    <definedName name="solver_mip" localSheetId="22" hidden="1">2147483647</definedName>
    <definedName name="solver_mni" localSheetId="22" hidden="1">30</definedName>
    <definedName name="solver_mrt" localSheetId="22" hidden="1">0.075</definedName>
    <definedName name="solver_msl" localSheetId="22" hidden="1">2</definedName>
    <definedName name="solver_neg" localSheetId="22" hidden="1">1</definedName>
    <definedName name="solver_nod" localSheetId="22" hidden="1">2147483647</definedName>
    <definedName name="solver_num" localSheetId="22" hidden="1">1</definedName>
    <definedName name="solver_nwt" localSheetId="22" hidden="1">1</definedName>
    <definedName name="solver_opt" localSheetId="22" hidden="1">'Επίπτωση στη μέση χρέωση'!$D$42</definedName>
    <definedName name="solver_pre" localSheetId="22" hidden="1">0.000001</definedName>
    <definedName name="solver_rbv" localSheetId="22" hidden="1">1</definedName>
    <definedName name="solver_rel1" localSheetId="22" hidden="1">4</definedName>
    <definedName name="solver_rhs1" localSheetId="22" hidden="1">"integer"</definedName>
    <definedName name="solver_rlx" localSheetId="22" hidden="1">2</definedName>
    <definedName name="solver_rsd" localSheetId="22" hidden="1">0</definedName>
    <definedName name="solver_scl" localSheetId="22" hidden="1">1</definedName>
    <definedName name="solver_sho" localSheetId="22" hidden="1">2</definedName>
    <definedName name="solver_ssz" localSheetId="22" hidden="1">100</definedName>
    <definedName name="solver_tim" localSheetId="22" hidden="1">2147483647</definedName>
    <definedName name="solver_tol" localSheetId="22" hidden="1">0.01</definedName>
    <definedName name="solver_typ" localSheetId="22" hidden="1">3</definedName>
    <definedName name="solver_val" localSheetId="22" hidden="1">5</definedName>
    <definedName name="solver_ver" localSheetId="22" hidden="1">3</definedName>
    <definedName name="Sort1" hidden="1">#REF!</definedName>
    <definedName name="SortI" hidden="1">#REF!</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ing._.and._.Trend._.Analysis._4" hidden="1">{#N/A,#N/A,FALSE,"Aging Summary";#N/A,#N/A,FALSE,"Ratio Analysis";#N/A,#N/A,FALSE,"Test 120 Day Accts";#N/A,#N/A,FALSE,"Tickmarks"}</definedName>
    <definedName name="wrn.Aging._.and._.Trend._.Analysis._5" hidden="1">{#N/A,#N/A,FALSE,"Aging Summary";#N/A,#N/A,FALSE,"Ratio Analysis";#N/A,#N/A,FALSE,"Test 120 Day Accts";#N/A,#N/A,FALSE,"Tickmarks"}</definedName>
    <definedName name="wrn.ANUAL." hidden="1">{#N/A,#N/A,FALSE,"Corrente";#N/A,#N/A,FALSE,"Gráficos"}</definedName>
    <definedName name="wrn.ANUAL._1" hidden="1">{#N/A,#N/A,FALSE,"Corrente";#N/A,#N/A,FALSE,"Gráficos"}</definedName>
    <definedName name="wrn.ANUAL._2" hidden="1">{#N/A,#N/A,FALSE,"Corrente";#N/A,#N/A,FALSE,"Gráficos"}</definedName>
    <definedName name="wrn.ANUAL._3" hidden="1">{#N/A,#N/A,FALSE,"Corrente";#N/A,#N/A,FALSE,"Gráficos"}</definedName>
    <definedName name="wrn.ANUAL._4" hidden="1">{#N/A,#N/A,FALSE,"Corrente";#N/A,#N/A,FALSE,"Gráficos"}</definedName>
    <definedName name="wrn.ANUAL._5" hidden="1">{#N/A,#N/A,FALSE,"Corrente";#N/A,#N/A,FALSE,"Gráficos"}</definedName>
    <definedName name="wrn.Geral." hidden="1">{#N/A,#N/A,FALSE,"Relatórios";"Vendas e Custos",#N/A,FALSE,"Vendas e Custos";"Premissas",#N/A,FALSE,"Premissas";"Projeções",#N/A,FALSE,"Projeções";"Dolar",#N/A,FALSE,"Dolar";"Original",#N/A,FALSE,"Original e UFIR"}</definedName>
    <definedName name="wrn.Geral._1" hidden="1">{#N/A,#N/A,FALSE,"Relatórios";"Vendas e Custos",#N/A,FALSE,"Vendas e Custos";"Premissas",#N/A,FALSE,"Premissas";"Projeções",#N/A,FALSE,"Projeções";"Dolar",#N/A,FALSE,"Dolar";"Original",#N/A,FALSE,"Original e UFIR"}</definedName>
    <definedName name="wrn.Geral._2" hidden="1">{#N/A,#N/A,FALSE,"Relatórios";"Vendas e Custos",#N/A,FALSE,"Vendas e Custos";"Premissas",#N/A,FALSE,"Premissas";"Projeções",#N/A,FALSE,"Projeções";"Dolar",#N/A,FALSE,"Dolar";"Original",#N/A,FALSE,"Original e UFIR"}</definedName>
    <definedName name="wrn.Geral._3" hidden="1">{#N/A,#N/A,FALSE,"Relatórios";"Vendas e Custos",#N/A,FALSE,"Vendas e Custos";"Premissas",#N/A,FALSE,"Premissas";"Projeções",#N/A,FALSE,"Projeções";"Dolar",#N/A,FALSE,"Dolar";"Original",#N/A,FALSE,"Original e UFIR"}</definedName>
    <definedName name="wrn.Geral._4" hidden="1">{#N/A,#N/A,FALSE,"Relatórios";"Vendas e Custos",#N/A,FALSE,"Vendas e Custos";"Premissas",#N/A,FALSE,"Premissas";"Projeções",#N/A,FALSE,"Projeções";"Dolar",#N/A,FALSE,"Dolar";"Original",#N/A,FALSE,"Original e UFIR"}</definedName>
    <definedName name="wrn.Geral._5" hidden="1">{#N/A,#N/A,FALSE,"Relatórios";"Vendas e Custos",#N/A,FALSE,"Vendas e Custos";"Premissas",#N/A,FALSE,"Premissas";"Projeções",#N/A,FALSE,"Projeções";"Dolar",#N/A,FALSE,"Dolar";"Original",#N/A,FALSE,"Original e UFIR"}</definedName>
    <definedName name="wrnGeralI" hidden="1">{#N/A,#N/A,FALSE,"Relatórios";"Vendas e Custos",#N/A,FALSE,"Vendas e Custos";"Premissas",#N/A,FALSE,"Premissas";"Projeções",#N/A,FALSE,"Projeções";"Dolar",#N/A,FALSE,"Dolar";"Original",#N/A,FALSE,"Original e UFIR"}</definedName>
    <definedName name="wrnGeralI_1" hidden="1">{#N/A,#N/A,FALSE,"Relatórios";"Vendas e Custos",#N/A,FALSE,"Vendas e Custos";"Premissas",#N/A,FALSE,"Premissas";"Projeções",#N/A,FALSE,"Projeções";"Dolar",#N/A,FALSE,"Dolar";"Original",#N/A,FALSE,"Original e UFIR"}</definedName>
    <definedName name="wrnGeralI_2" hidden="1">{#N/A,#N/A,FALSE,"Relatórios";"Vendas e Custos",#N/A,FALSE,"Vendas e Custos";"Premissas",#N/A,FALSE,"Premissas";"Projeções",#N/A,FALSE,"Projeções";"Dolar",#N/A,FALSE,"Dolar";"Original",#N/A,FALSE,"Original e UFIR"}</definedName>
    <definedName name="wrnGeralI_3" hidden="1">{#N/A,#N/A,FALSE,"Relatórios";"Vendas e Custos",#N/A,FALSE,"Vendas e Custos";"Premissas",#N/A,FALSE,"Premissas";"Projeções",#N/A,FALSE,"Projeções";"Dolar",#N/A,FALSE,"Dolar";"Original",#N/A,FALSE,"Original e UFIR"}</definedName>
    <definedName name="wrnGeralI_4" hidden="1">{#N/A,#N/A,FALSE,"Relatórios";"Vendas e Custos",#N/A,FALSE,"Vendas e Custos";"Premissas",#N/A,FALSE,"Premissas";"Projeções",#N/A,FALSE,"Projeções";"Dolar",#N/A,FALSE,"Dolar";"Original",#N/A,FALSE,"Original e UFIR"}</definedName>
    <definedName name="wrnGeralI_5" hidden="1">{#N/A,#N/A,FALSE,"Relatórios";"Vendas e Custos",#N/A,FALSE,"Vendas e Custos";"Premissas",#N/A,FALSE,"Premissas";"Projeções",#N/A,FALSE,"Projeções";"Dolar",#N/A,FALSE,"Dolar";"Original",#N/A,FALSE,"Original e UFIR"}</definedName>
    <definedName name="xxx" hidden="1">{#N/A,#N/A,FALSE,"Relatórios";"Vendas e Custos",#N/A,FALSE,"Vendas e Custos";"Premissas",#N/A,FALSE,"Premissas";"Projeções",#N/A,FALSE,"Projeções";"Dolar",#N/A,FALSE,"Dolar";"Original",#N/A,FALSE,"Original e UFIR"}</definedName>
    <definedName name="xxx_1" hidden="1">{#N/A,#N/A,FALSE,"Relatórios";"Vendas e Custos",#N/A,FALSE,"Vendas e Custos";"Premissas",#N/A,FALSE,"Premissas";"Projeções",#N/A,FALSE,"Projeções";"Dolar",#N/A,FALSE,"Dolar";"Original",#N/A,FALSE,"Original e UFIR"}</definedName>
    <definedName name="xxx_2" hidden="1">{#N/A,#N/A,FALSE,"Relatórios";"Vendas e Custos",#N/A,FALSE,"Vendas e Custos";"Premissas",#N/A,FALSE,"Premissas";"Projeções",#N/A,FALSE,"Projeções";"Dolar",#N/A,FALSE,"Dolar";"Original",#N/A,FALSE,"Original e UFIR"}</definedName>
    <definedName name="xxx_3" hidden="1">{#N/A,#N/A,FALSE,"Relatórios";"Vendas e Custos",#N/A,FALSE,"Vendas e Custos";"Premissas",#N/A,FALSE,"Premissas";"Projeções",#N/A,FALSE,"Projeções";"Dolar",#N/A,FALSE,"Dolar";"Original",#N/A,FALSE,"Original e UFIR"}</definedName>
    <definedName name="xxx_4" hidden="1">{#N/A,#N/A,FALSE,"Relatórios";"Vendas e Custos",#N/A,FALSE,"Vendas e Custos";"Premissas",#N/A,FALSE,"Premissas";"Projeções",#N/A,FALSE,"Projeções";"Dolar",#N/A,FALSE,"Dolar";"Original",#N/A,FALSE,"Original e UFIR"}</definedName>
    <definedName name="xxx_5" hidden="1">{#N/A,#N/A,FALSE,"Relatórios";"Vendas e Custos",#N/A,FALSE,"Vendas e Custos";"Premissas",#N/A,FALSE,"Premissas";"Projeções",#N/A,FALSE,"Projeções";"Dolar",#N/A,FALSE,"Dolar";"Original",#N/A,FALSE,"Original e UFIR"}</definedName>
    <definedName name="xxxxxxx" hidden="1">{#N/A,#N/A,FALSE,"Relatórios";"Vendas e Custos",#N/A,FALSE,"Vendas e Custos";"Premissas",#N/A,FALSE,"Premissas";"Projeções",#N/A,FALSE,"Projeções";"Dolar",#N/A,FALSE,"Dolar";"Original",#N/A,FALSE,"Original e UFIR"}</definedName>
    <definedName name="xxxxxxx_1" hidden="1">{#N/A,#N/A,FALSE,"Relatórios";"Vendas e Custos",#N/A,FALSE,"Vendas e Custos";"Premissas",#N/A,FALSE,"Premissas";"Projeções",#N/A,FALSE,"Projeções";"Dolar",#N/A,FALSE,"Dolar";"Original",#N/A,FALSE,"Original e UFIR"}</definedName>
    <definedName name="xxxxxxx_2" hidden="1">{#N/A,#N/A,FALSE,"Relatórios";"Vendas e Custos",#N/A,FALSE,"Vendas e Custos";"Premissas",#N/A,FALSE,"Premissas";"Projeções",#N/A,FALSE,"Projeções";"Dolar",#N/A,FALSE,"Dolar";"Original",#N/A,FALSE,"Original e UFIR"}</definedName>
    <definedName name="xxxxxxx_3" hidden="1">{#N/A,#N/A,FALSE,"Relatórios";"Vendas e Custos",#N/A,FALSE,"Vendas e Custos";"Premissas",#N/A,FALSE,"Premissas";"Projeções",#N/A,FALSE,"Projeções";"Dolar",#N/A,FALSE,"Dolar";"Original",#N/A,FALSE,"Original e UFIR"}</definedName>
    <definedName name="xxxxxxx_4" hidden="1">{#N/A,#N/A,FALSE,"Relatórios";"Vendas e Custos",#N/A,FALSE,"Vendas e Custos";"Premissas",#N/A,FALSE,"Premissas";"Projeções",#N/A,FALSE,"Projeções";"Dolar",#N/A,FALSE,"Dolar";"Original",#N/A,FALSE,"Original e UFIR"}</definedName>
    <definedName name="xxxxxxx_5" hidden="1">{#N/A,#N/A,FALSE,"Relatórios";"Vendas e Custos",#N/A,FALSE,"Vendas e Custos";"Premissas",#N/A,FALSE,"Premissas";"Projeções",#N/A,FALSE,"Projeções";"Dolar",#N/A,FALSE,"Dolar";"Original",#N/A,FALSE,"Original e UFIR"}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76" i="4" l="1"/>
  <c r="D25" i="24"/>
  <c r="D22" i="24"/>
  <c r="D21" i="24"/>
  <c r="D20" i="24"/>
  <c r="D19" i="24"/>
  <c r="D18" i="24"/>
  <c r="D17" i="24"/>
  <c r="D16" i="24"/>
  <c r="C25" i="24"/>
  <c r="C22" i="24"/>
  <c r="C21" i="24"/>
  <c r="C20" i="24"/>
  <c r="C19" i="24"/>
  <c r="C18" i="24"/>
  <c r="C17" i="24"/>
  <c r="C16" i="24"/>
  <c r="D15" i="24"/>
  <c r="C15" i="24"/>
  <c r="D14" i="24"/>
  <c r="C14" i="24"/>
  <c r="D13" i="24"/>
  <c r="C13" i="24"/>
  <c r="D12" i="24"/>
  <c r="C12" i="24"/>
  <c r="E421" i="22"/>
  <c r="F421" i="22"/>
  <c r="G421" i="22"/>
  <c r="H421" i="22"/>
  <c r="D421" i="22"/>
  <c r="E390" i="22"/>
  <c r="G390" i="22"/>
  <c r="H390" i="22"/>
  <c r="D390" i="22"/>
  <c r="E359" i="22"/>
  <c r="F359" i="22"/>
  <c r="G359" i="22"/>
  <c r="D359" i="22"/>
  <c r="E328" i="22"/>
  <c r="F328" i="22"/>
  <c r="G328" i="22"/>
  <c r="H328" i="22"/>
  <c r="D328" i="22"/>
  <c r="E297" i="22"/>
  <c r="F297" i="22"/>
  <c r="G297" i="22"/>
  <c r="H297" i="22"/>
  <c r="D297" i="22"/>
  <c r="E266" i="22"/>
  <c r="F266" i="22"/>
  <c r="G266" i="22"/>
  <c r="H266" i="22"/>
  <c r="D266" i="22"/>
  <c r="E235" i="22"/>
  <c r="F235" i="22"/>
  <c r="G235" i="22"/>
  <c r="H235" i="22"/>
  <c r="D235" i="22"/>
  <c r="E204" i="22"/>
  <c r="F204" i="22"/>
  <c r="G204" i="22"/>
  <c r="H204" i="22"/>
  <c r="D204" i="22"/>
  <c r="E173" i="22"/>
  <c r="F173" i="22"/>
  <c r="G173" i="22"/>
  <c r="H173" i="22"/>
  <c r="D173" i="22"/>
  <c r="E142" i="22"/>
  <c r="F142" i="22"/>
  <c r="G142" i="22"/>
  <c r="H142" i="22"/>
  <c r="D142" i="22"/>
  <c r="E111" i="22"/>
  <c r="F111" i="22"/>
  <c r="G111" i="22"/>
  <c r="H111" i="22"/>
  <c r="D111" i="22"/>
  <c r="E80" i="22"/>
  <c r="F80" i="22"/>
  <c r="G80" i="22"/>
  <c r="H80" i="22"/>
  <c r="D80" i="22"/>
  <c r="E49" i="22"/>
  <c r="F49" i="22"/>
  <c r="G49" i="22"/>
  <c r="H49" i="22"/>
  <c r="D49" i="22"/>
  <c r="E18" i="22"/>
  <c r="F18" i="22"/>
  <c r="G18" i="22"/>
  <c r="H18" i="22"/>
  <c r="D18" i="22"/>
  <c r="E39" i="31"/>
  <c r="F39" i="31"/>
  <c r="G39" i="31"/>
  <c r="H39" i="31"/>
  <c r="D39" i="31"/>
  <c r="E20" i="31"/>
  <c r="F20" i="31"/>
  <c r="G20" i="31"/>
  <c r="H20" i="31"/>
  <c r="D20" i="31"/>
  <c r="E7" i="31"/>
  <c r="F7" i="31"/>
  <c r="G7" i="31"/>
  <c r="H7" i="31"/>
  <c r="D7" i="31"/>
  <c r="K168" i="30"/>
  <c r="K169" i="30"/>
  <c r="K170" i="30"/>
  <c r="K171" i="30"/>
  <c r="K172" i="30"/>
  <c r="K173" i="30"/>
  <c r="K174" i="30"/>
  <c r="K175" i="30"/>
  <c r="K176" i="30"/>
  <c r="K177" i="30"/>
  <c r="K159" i="30" l="1"/>
  <c r="K160" i="30"/>
  <c r="K161" i="30"/>
  <c r="K162" i="30"/>
  <c r="K163" i="30"/>
  <c r="K164" i="30"/>
  <c r="K165" i="30"/>
  <c r="K166" i="30"/>
  <c r="K167" i="30"/>
  <c r="G173" i="30"/>
  <c r="G157" i="30" s="1"/>
  <c r="H173" i="30"/>
  <c r="I173" i="30"/>
  <c r="J173" i="30"/>
  <c r="F173" i="30"/>
  <c r="J169" i="30"/>
  <c r="I169" i="30"/>
  <c r="H169" i="30"/>
  <c r="G169" i="30"/>
  <c r="F169" i="30"/>
  <c r="H165" i="30"/>
  <c r="J165" i="30"/>
  <c r="I165" i="30"/>
  <c r="G165" i="30"/>
  <c r="H158" i="30"/>
  <c r="F158" i="30"/>
  <c r="K158" i="30" s="1"/>
  <c r="I158" i="30"/>
  <c r="J158" i="30"/>
  <c r="J157" i="30" s="1"/>
  <c r="G158" i="30"/>
  <c r="I157" i="30" l="1"/>
  <c r="K157" i="30"/>
  <c r="H157" i="30"/>
  <c r="F157" i="30"/>
  <c r="F165" i="30"/>
  <c r="J27" i="1"/>
  <c r="J26" i="1"/>
  <c r="J25" i="1"/>
  <c r="J23" i="1"/>
  <c r="J21" i="1"/>
  <c r="J19" i="1"/>
  <c r="J17" i="1"/>
  <c r="J15" i="1"/>
  <c r="J13" i="1"/>
  <c r="I13" i="26"/>
  <c r="I14" i="26"/>
  <c r="I15" i="26"/>
  <c r="I16" i="26"/>
  <c r="I17" i="26"/>
  <c r="I18" i="26"/>
  <c r="I19" i="26"/>
  <c r="I20" i="26"/>
  <c r="I21" i="26"/>
  <c r="I22" i="26"/>
  <c r="I23" i="26"/>
  <c r="I24" i="26"/>
  <c r="I25" i="26"/>
  <c r="I26" i="26"/>
  <c r="F39" i="7"/>
  <c r="F40" i="7"/>
  <c r="F41" i="7"/>
  <c r="F42" i="7"/>
  <c r="F43" i="7"/>
  <c r="F44" i="7"/>
  <c r="F45" i="7"/>
  <c r="F46" i="7"/>
  <c r="F47" i="7"/>
  <c r="F48" i="7"/>
  <c r="F49" i="7"/>
  <c r="F50" i="7"/>
  <c r="F51" i="7"/>
  <c r="F52" i="7"/>
  <c r="G37" i="5" l="1"/>
  <c r="H37" i="5" s="1"/>
  <c r="U37" i="5"/>
  <c r="X37" i="5"/>
  <c r="AC37" i="5"/>
  <c r="AH37" i="5"/>
  <c r="AM37" i="5"/>
  <c r="AR37" i="5"/>
  <c r="G38" i="5"/>
  <c r="H38" i="5" s="1"/>
  <c r="U38" i="5"/>
  <c r="X38" i="5"/>
  <c r="AC38" i="5"/>
  <c r="AH38" i="5"/>
  <c r="AM38" i="5"/>
  <c r="AR38" i="5"/>
  <c r="G39" i="5"/>
  <c r="J39" i="5" s="1"/>
  <c r="H39" i="5"/>
  <c r="U39" i="5"/>
  <c r="X39" i="5"/>
  <c r="AC39" i="5"/>
  <c r="AH39" i="5"/>
  <c r="AM39" i="5"/>
  <c r="AR39" i="5"/>
  <c r="G40" i="5"/>
  <c r="H40" i="5" s="1"/>
  <c r="U40" i="5"/>
  <c r="X40" i="5"/>
  <c r="AC40" i="5"/>
  <c r="AH40" i="5"/>
  <c r="AM40" i="5"/>
  <c r="AR40" i="5"/>
  <c r="G41" i="5"/>
  <c r="H41" i="5" s="1"/>
  <c r="J41" i="5"/>
  <c r="M41" i="5" s="1"/>
  <c r="U41" i="5"/>
  <c r="X41" i="5"/>
  <c r="AC41" i="5"/>
  <c r="AH41" i="5"/>
  <c r="AM41" i="5"/>
  <c r="AR41" i="5"/>
  <c r="G42" i="5"/>
  <c r="H42" i="5" s="1"/>
  <c r="U42" i="5"/>
  <c r="X42" i="5"/>
  <c r="AC42" i="5"/>
  <c r="AH42" i="5"/>
  <c r="AM42" i="5"/>
  <c r="AR42" i="5"/>
  <c r="G43" i="5"/>
  <c r="H43" i="5" s="1"/>
  <c r="U43" i="5"/>
  <c r="X43" i="5"/>
  <c r="AC43" i="5"/>
  <c r="AH43" i="5"/>
  <c r="AM43" i="5"/>
  <c r="AR43" i="5"/>
  <c r="G44" i="5"/>
  <c r="H44" i="5" s="1"/>
  <c r="U44" i="5"/>
  <c r="X44" i="5"/>
  <c r="AC44" i="5"/>
  <c r="AH44" i="5"/>
  <c r="AM44" i="5"/>
  <c r="AR44" i="5"/>
  <c r="G45" i="5"/>
  <c r="J45" i="5" s="1"/>
  <c r="K45" i="5" s="1"/>
  <c r="H45" i="5"/>
  <c r="U45" i="5"/>
  <c r="X45" i="5"/>
  <c r="AC45" i="5"/>
  <c r="AH45" i="5"/>
  <c r="AM45" i="5"/>
  <c r="AR45" i="5"/>
  <c r="G46" i="5"/>
  <c r="H46" i="5" s="1"/>
  <c r="U46" i="5"/>
  <c r="X46" i="5"/>
  <c r="AC46" i="5"/>
  <c r="AH46" i="5"/>
  <c r="AM46" i="5"/>
  <c r="AR46" i="5"/>
  <c r="G47" i="5"/>
  <c r="J47" i="5" s="1"/>
  <c r="H47" i="5"/>
  <c r="U47" i="5"/>
  <c r="X47" i="5"/>
  <c r="AC47" i="5"/>
  <c r="AH47" i="5"/>
  <c r="AM47" i="5"/>
  <c r="AR47" i="5"/>
  <c r="G48" i="5"/>
  <c r="H48" i="5" s="1"/>
  <c r="U48" i="5"/>
  <c r="X48" i="5"/>
  <c r="AC48" i="5"/>
  <c r="AH48" i="5"/>
  <c r="AM48" i="5"/>
  <c r="AR48" i="5"/>
  <c r="G49" i="5"/>
  <c r="H49" i="5" s="1"/>
  <c r="U49" i="5"/>
  <c r="X49" i="5"/>
  <c r="AC49" i="5"/>
  <c r="AH49" i="5"/>
  <c r="AM49" i="5"/>
  <c r="AR49" i="5"/>
  <c r="G50" i="5"/>
  <c r="H50" i="5" s="1"/>
  <c r="U50" i="5"/>
  <c r="X50" i="5"/>
  <c r="AC50" i="5"/>
  <c r="AH50" i="5"/>
  <c r="AM50" i="5"/>
  <c r="AR50" i="5"/>
  <c r="H39" i="7"/>
  <c r="J39" i="7"/>
  <c r="N39" i="7"/>
  <c r="O39" i="7"/>
  <c r="P39" i="7"/>
  <c r="R39" i="7"/>
  <c r="T39" i="7" s="1"/>
  <c r="V39" i="7"/>
  <c r="AB39" i="7"/>
  <c r="AH39" i="7"/>
  <c r="AN39" i="7"/>
  <c r="K41" i="5" l="1"/>
  <c r="J44" i="5"/>
  <c r="K44" i="5" s="1"/>
  <c r="J49" i="5"/>
  <c r="AW48" i="5"/>
  <c r="AW41" i="5"/>
  <c r="AW43" i="5"/>
  <c r="AW44" i="5"/>
  <c r="AW42" i="5"/>
  <c r="AW49" i="5"/>
  <c r="AW47" i="5"/>
  <c r="AW50" i="5"/>
  <c r="AW37" i="5"/>
  <c r="AW39" i="5"/>
  <c r="AW38" i="5"/>
  <c r="AW40" i="5"/>
  <c r="AW45" i="5"/>
  <c r="AW46" i="5"/>
  <c r="N41" i="5"/>
  <c r="S41" i="5"/>
  <c r="K47" i="5"/>
  <c r="M47" i="5"/>
  <c r="K39" i="5"/>
  <c r="M39" i="5"/>
  <c r="J46" i="5"/>
  <c r="J38" i="5"/>
  <c r="M45" i="5"/>
  <c r="J43" i="5"/>
  <c r="J48" i="5"/>
  <c r="J40" i="5"/>
  <c r="J37" i="5"/>
  <c r="M44" i="5"/>
  <c r="J42" i="5"/>
  <c r="J50" i="5"/>
  <c r="U39" i="7"/>
  <c r="M49" i="5" l="1"/>
  <c r="K49" i="5"/>
  <c r="N39" i="5"/>
  <c r="S39" i="5"/>
  <c r="M43" i="5"/>
  <c r="K43" i="5"/>
  <c r="N47" i="5"/>
  <c r="S47" i="5"/>
  <c r="N44" i="5"/>
  <c r="S44" i="5"/>
  <c r="S45" i="5"/>
  <c r="N45" i="5"/>
  <c r="K37" i="5"/>
  <c r="M37" i="5"/>
  <c r="K40" i="5"/>
  <c r="M40" i="5"/>
  <c r="AA41" i="5"/>
  <c r="T41" i="5"/>
  <c r="V41" i="5"/>
  <c r="K48" i="5"/>
  <c r="M48" i="5"/>
  <c r="K50" i="5"/>
  <c r="M50" i="5"/>
  <c r="M38" i="5"/>
  <c r="K38" i="5"/>
  <c r="K42" i="5"/>
  <c r="M42" i="5"/>
  <c r="K46" i="5"/>
  <c r="M46" i="5"/>
  <c r="I32" i="26"/>
  <c r="I33" i="26"/>
  <c r="I34" i="26"/>
  <c r="I35" i="26"/>
  <c r="I36" i="26"/>
  <c r="I37" i="26"/>
  <c r="I38" i="26"/>
  <c r="I39" i="26"/>
  <c r="I40" i="26"/>
  <c r="I41" i="26"/>
  <c r="I42" i="26"/>
  <c r="I43" i="26"/>
  <c r="I44" i="26"/>
  <c r="I45" i="26"/>
  <c r="D13" i="31"/>
  <c r="D16" i="31" s="1"/>
  <c r="D17" i="31" s="1"/>
  <c r="G149" i="6"/>
  <c r="H149" i="6" s="1"/>
  <c r="U149" i="6"/>
  <c r="AM149" i="6"/>
  <c r="G150" i="6"/>
  <c r="J150" i="6" s="1"/>
  <c r="K150" i="6" s="1"/>
  <c r="U150" i="6"/>
  <c r="AM150" i="6"/>
  <c r="G151" i="6"/>
  <c r="H151" i="6" s="1"/>
  <c r="U151" i="6"/>
  <c r="AM151" i="6"/>
  <c r="G152" i="6"/>
  <c r="H152" i="6" s="1"/>
  <c r="U152" i="6"/>
  <c r="AM152" i="6"/>
  <c r="G153" i="6"/>
  <c r="H153" i="6" s="1"/>
  <c r="U153" i="6"/>
  <c r="AM153" i="6"/>
  <c r="G154" i="6"/>
  <c r="H154" i="6" s="1"/>
  <c r="U154" i="6"/>
  <c r="AM154" i="6"/>
  <c r="G155" i="6"/>
  <c r="H155" i="6" s="1"/>
  <c r="U155" i="6"/>
  <c r="AM155" i="6"/>
  <c r="G156" i="6"/>
  <c r="H156" i="6" s="1"/>
  <c r="U156" i="6"/>
  <c r="AM156" i="6"/>
  <c r="G157" i="6"/>
  <c r="H157" i="6" s="1"/>
  <c r="U157" i="6"/>
  <c r="AM157" i="6"/>
  <c r="G158" i="6"/>
  <c r="H158" i="6" s="1"/>
  <c r="U158" i="6"/>
  <c r="AM158" i="6"/>
  <c r="G159" i="6"/>
  <c r="H159" i="6" s="1"/>
  <c r="U159" i="6"/>
  <c r="AM159" i="6"/>
  <c r="G160" i="6"/>
  <c r="H160" i="6" s="1"/>
  <c r="U160" i="6"/>
  <c r="AM160" i="6"/>
  <c r="G161" i="6"/>
  <c r="J161" i="6" s="1"/>
  <c r="U161" i="6"/>
  <c r="AM161" i="6"/>
  <c r="G162" i="6"/>
  <c r="J162" i="6" s="1"/>
  <c r="M162" i="6" s="1"/>
  <c r="U162" i="6"/>
  <c r="AM162" i="6"/>
  <c r="G125" i="29"/>
  <c r="J125" i="29" s="1"/>
  <c r="U125" i="29"/>
  <c r="X125" i="29"/>
  <c r="AC125" i="29"/>
  <c r="AH125" i="29"/>
  <c r="AM125" i="29"/>
  <c r="AR125" i="29"/>
  <c r="G126" i="29"/>
  <c r="H126" i="29" s="1"/>
  <c r="U126" i="29"/>
  <c r="X126" i="29"/>
  <c r="AC126" i="29"/>
  <c r="AH126" i="29"/>
  <c r="AM126" i="29"/>
  <c r="AR126" i="29"/>
  <c r="G127" i="29"/>
  <c r="J127" i="29" s="1"/>
  <c r="U127" i="29"/>
  <c r="X127" i="29"/>
  <c r="AC127" i="29"/>
  <c r="AH127" i="29"/>
  <c r="AM127" i="29"/>
  <c r="AR127" i="29"/>
  <c r="G128" i="29"/>
  <c r="H128" i="29" s="1"/>
  <c r="U128" i="29"/>
  <c r="X128" i="29"/>
  <c r="AC128" i="29"/>
  <c r="AH128" i="29"/>
  <c r="AM128" i="29"/>
  <c r="AR128" i="29"/>
  <c r="G129" i="29"/>
  <c r="J129" i="29" s="1"/>
  <c r="U129" i="29"/>
  <c r="X129" i="29"/>
  <c r="AC129" i="29"/>
  <c r="AH129" i="29"/>
  <c r="AM129" i="29"/>
  <c r="AR129" i="29"/>
  <c r="G130" i="29"/>
  <c r="H130" i="29" s="1"/>
  <c r="U130" i="29"/>
  <c r="X130" i="29"/>
  <c r="AC130" i="29"/>
  <c r="AH130" i="29"/>
  <c r="AM130" i="29"/>
  <c r="AR130" i="29"/>
  <c r="G131" i="29"/>
  <c r="H131" i="29" s="1"/>
  <c r="U131" i="29"/>
  <c r="X131" i="29"/>
  <c r="AC131" i="29"/>
  <c r="AH131" i="29"/>
  <c r="AM131" i="29"/>
  <c r="AR131" i="29"/>
  <c r="G132" i="29"/>
  <c r="H132" i="29" s="1"/>
  <c r="U132" i="29"/>
  <c r="X132" i="29"/>
  <c r="AC132" i="29"/>
  <c r="AH132" i="29"/>
  <c r="AM132" i="29"/>
  <c r="AR132" i="29"/>
  <c r="G133" i="29"/>
  <c r="J133" i="29" s="1"/>
  <c r="M133" i="29" s="1"/>
  <c r="U133" i="29"/>
  <c r="X133" i="29"/>
  <c r="AC133" i="29"/>
  <c r="AH133" i="29"/>
  <c r="AM133" i="29"/>
  <c r="AR133" i="29"/>
  <c r="G134" i="29"/>
  <c r="H134" i="29" s="1"/>
  <c r="U134" i="29"/>
  <c r="X134" i="29"/>
  <c r="AC134" i="29"/>
  <c r="AH134" i="29"/>
  <c r="AM134" i="29"/>
  <c r="AR134" i="29"/>
  <c r="G135" i="29"/>
  <c r="J135" i="29" s="1"/>
  <c r="U135" i="29"/>
  <c r="X135" i="29"/>
  <c r="AC135" i="29"/>
  <c r="AH135" i="29"/>
  <c r="AM135" i="29"/>
  <c r="AR135" i="29"/>
  <c r="G136" i="29"/>
  <c r="H136" i="29" s="1"/>
  <c r="U136" i="29"/>
  <c r="X136" i="29"/>
  <c r="AC136" i="29"/>
  <c r="AH136" i="29"/>
  <c r="AM136" i="29"/>
  <c r="AR136" i="29"/>
  <c r="G137" i="29"/>
  <c r="J137" i="29" s="1"/>
  <c r="U137" i="29"/>
  <c r="X137" i="29"/>
  <c r="AC137" i="29"/>
  <c r="AH137" i="29"/>
  <c r="AM137" i="29"/>
  <c r="AR137" i="29"/>
  <c r="G138" i="29"/>
  <c r="H138" i="29" s="1"/>
  <c r="U138" i="29"/>
  <c r="X138" i="29"/>
  <c r="AC138" i="29"/>
  <c r="AH138" i="29"/>
  <c r="AM138" i="29"/>
  <c r="AR138" i="29"/>
  <c r="G103" i="29"/>
  <c r="H103" i="29" s="1"/>
  <c r="U103" i="29"/>
  <c r="X103" i="29"/>
  <c r="AC103" i="29"/>
  <c r="AH103" i="29"/>
  <c r="AM103" i="29"/>
  <c r="AR103" i="29"/>
  <c r="G104" i="29"/>
  <c r="H104" i="29" s="1"/>
  <c r="U104" i="29"/>
  <c r="X104" i="29"/>
  <c r="AC104" i="29"/>
  <c r="AH104" i="29"/>
  <c r="AM104" i="29"/>
  <c r="AR104" i="29"/>
  <c r="G105" i="29"/>
  <c r="J105" i="29" s="1"/>
  <c r="U105" i="29"/>
  <c r="X105" i="29"/>
  <c r="AC105" i="29"/>
  <c r="AH105" i="29"/>
  <c r="AM105" i="29"/>
  <c r="AR105" i="29"/>
  <c r="G106" i="29"/>
  <c r="H106" i="29" s="1"/>
  <c r="U106" i="29"/>
  <c r="X106" i="29"/>
  <c r="AC106" i="29"/>
  <c r="AH106" i="29"/>
  <c r="AM106" i="29"/>
  <c r="AR106" i="29"/>
  <c r="G107" i="29"/>
  <c r="J107" i="29" s="1"/>
  <c r="M107" i="29" s="1"/>
  <c r="U107" i="29"/>
  <c r="X107" i="29"/>
  <c r="AC107" i="29"/>
  <c r="AH107" i="29"/>
  <c r="AM107" i="29"/>
  <c r="AR107" i="29"/>
  <c r="G108" i="29"/>
  <c r="H108" i="29" s="1"/>
  <c r="U108" i="29"/>
  <c r="X108" i="29"/>
  <c r="AC108" i="29"/>
  <c r="AH108" i="29"/>
  <c r="AM108" i="29"/>
  <c r="AR108" i="29"/>
  <c r="G109" i="29"/>
  <c r="H109" i="29" s="1"/>
  <c r="U109" i="29"/>
  <c r="X109" i="29"/>
  <c r="AC109" i="29"/>
  <c r="AH109" i="29"/>
  <c r="AM109" i="29"/>
  <c r="AR109" i="29"/>
  <c r="G110" i="29"/>
  <c r="H110" i="29" s="1"/>
  <c r="J110" i="29"/>
  <c r="K110" i="29" s="1"/>
  <c r="U110" i="29"/>
  <c r="X110" i="29"/>
  <c r="AC110" i="29"/>
  <c r="AH110" i="29"/>
  <c r="AM110" i="29"/>
  <c r="AR110" i="29"/>
  <c r="G111" i="29"/>
  <c r="H111" i="29" s="1"/>
  <c r="J111" i="29"/>
  <c r="K111" i="29" s="1"/>
  <c r="U111" i="29"/>
  <c r="X111" i="29"/>
  <c r="AC111" i="29"/>
  <c r="AH111" i="29"/>
  <c r="AM111" i="29"/>
  <c r="AR111" i="29"/>
  <c r="G112" i="29"/>
  <c r="H112" i="29" s="1"/>
  <c r="U112" i="29"/>
  <c r="X112" i="29"/>
  <c r="AC112" i="29"/>
  <c r="AH112" i="29"/>
  <c r="AM112" i="29"/>
  <c r="AR112" i="29"/>
  <c r="G113" i="29"/>
  <c r="J113" i="29" s="1"/>
  <c r="U113" i="29"/>
  <c r="X113" i="29"/>
  <c r="AC113" i="29"/>
  <c r="AH113" i="29"/>
  <c r="AM113" i="29"/>
  <c r="AR113" i="29"/>
  <c r="G114" i="29"/>
  <c r="J114" i="29" s="1"/>
  <c r="U114" i="29"/>
  <c r="X114" i="29"/>
  <c r="AC114" i="29"/>
  <c r="AH114" i="29"/>
  <c r="AM114" i="29"/>
  <c r="AR114" i="29"/>
  <c r="G115" i="29"/>
  <c r="H115" i="29" s="1"/>
  <c r="U115" i="29"/>
  <c r="X115" i="29"/>
  <c r="AC115" i="29"/>
  <c r="AH115" i="29"/>
  <c r="AM115" i="29"/>
  <c r="AR115" i="29"/>
  <c r="G116" i="29"/>
  <c r="H116" i="29" s="1"/>
  <c r="U116" i="29"/>
  <c r="X116" i="29"/>
  <c r="AC116" i="29"/>
  <c r="AH116" i="29"/>
  <c r="AM116" i="29"/>
  <c r="AR116" i="29"/>
  <c r="H162" i="6" l="1"/>
  <c r="H105" i="29"/>
  <c r="N49" i="5"/>
  <c r="S49" i="5"/>
  <c r="H150" i="6"/>
  <c r="J152" i="6"/>
  <c r="K152" i="6" s="1"/>
  <c r="J154" i="6"/>
  <c r="K154" i="6" s="1"/>
  <c r="J156" i="6"/>
  <c r="K156" i="6" s="1"/>
  <c r="J160" i="6"/>
  <c r="K160" i="6" s="1"/>
  <c r="AW126" i="29"/>
  <c r="AW135" i="29"/>
  <c r="AW127" i="29"/>
  <c r="AW138" i="29"/>
  <c r="H133" i="29"/>
  <c r="J132" i="29"/>
  <c r="K132" i="29" s="1"/>
  <c r="H107" i="29"/>
  <c r="N46" i="5"/>
  <c r="S46" i="5"/>
  <c r="S48" i="5"/>
  <c r="N48" i="5"/>
  <c r="AA47" i="5"/>
  <c r="V47" i="5"/>
  <c r="T47" i="5"/>
  <c r="N50" i="5"/>
  <c r="S50" i="5"/>
  <c r="N37" i="5"/>
  <c r="S37" i="5"/>
  <c r="N42" i="5"/>
  <c r="S42" i="5"/>
  <c r="V45" i="5"/>
  <c r="T45" i="5"/>
  <c r="AA45" i="5"/>
  <c r="AA44" i="5"/>
  <c r="V44" i="5"/>
  <c r="T44" i="5"/>
  <c r="S43" i="5"/>
  <c r="N43" i="5"/>
  <c r="AB41" i="5"/>
  <c r="AF41" i="5"/>
  <c r="AA39" i="5"/>
  <c r="T39" i="5"/>
  <c r="V39" i="5"/>
  <c r="N38" i="5"/>
  <c r="S38" i="5"/>
  <c r="N40" i="5"/>
  <c r="S40" i="5"/>
  <c r="AW114" i="29"/>
  <c r="AW128" i="29"/>
  <c r="AW133" i="29"/>
  <c r="AW131" i="29"/>
  <c r="AW130" i="29"/>
  <c r="AW132" i="29"/>
  <c r="AW125" i="29"/>
  <c r="AW105" i="29"/>
  <c r="AW103" i="29"/>
  <c r="AW112" i="29"/>
  <c r="AW129" i="29"/>
  <c r="AW111" i="29"/>
  <c r="AW107" i="29"/>
  <c r="AW113" i="29"/>
  <c r="AW109" i="29"/>
  <c r="K162" i="6"/>
  <c r="J158" i="6"/>
  <c r="K158" i="6" s="1"/>
  <c r="H161" i="6"/>
  <c r="K133" i="29"/>
  <c r="H129" i="29"/>
  <c r="M129" i="29"/>
  <c r="N129" i="29" s="1"/>
  <c r="K129" i="29"/>
  <c r="H127" i="29"/>
  <c r="J126" i="29"/>
  <c r="H125" i="29"/>
  <c r="H137" i="29"/>
  <c r="H135" i="29"/>
  <c r="J134" i="29"/>
  <c r="J116" i="29"/>
  <c r="J115" i="29"/>
  <c r="H114" i="29"/>
  <c r="H113" i="29"/>
  <c r="K107" i="29"/>
  <c r="J112" i="29"/>
  <c r="J103" i="29"/>
  <c r="K103" i="29" s="1"/>
  <c r="K161" i="6"/>
  <c r="M161" i="6"/>
  <c r="N162" i="6"/>
  <c r="S162" i="6"/>
  <c r="M160" i="6"/>
  <c r="J159" i="6"/>
  <c r="J155" i="6"/>
  <c r="J151" i="6"/>
  <c r="J157" i="6"/>
  <c r="J153" i="6"/>
  <c r="M150" i="6"/>
  <c r="J149" i="6"/>
  <c r="AW137" i="29"/>
  <c r="AW136" i="29"/>
  <c r="AW134" i="29"/>
  <c r="M137" i="29"/>
  <c r="K137" i="29"/>
  <c r="K135" i="29"/>
  <c r="M135" i="29"/>
  <c r="N133" i="29"/>
  <c r="S133" i="29"/>
  <c r="K127" i="29"/>
  <c r="M127" i="29"/>
  <c r="K125" i="29"/>
  <c r="M125" i="29"/>
  <c r="J131" i="29"/>
  <c r="J136" i="29"/>
  <c r="J128" i="29"/>
  <c r="J138" i="29"/>
  <c r="M132" i="29"/>
  <c r="J130" i="29"/>
  <c r="AW106" i="29"/>
  <c r="AW108" i="29"/>
  <c r="AW110" i="29"/>
  <c r="AW104" i="29"/>
  <c r="AW116" i="29"/>
  <c r="AW115" i="29"/>
  <c r="K105" i="29"/>
  <c r="M105" i="29"/>
  <c r="K114" i="29"/>
  <c r="M114" i="29"/>
  <c r="K113" i="29"/>
  <c r="M113" i="29"/>
  <c r="N107" i="29"/>
  <c r="S107" i="29"/>
  <c r="J104" i="29"/>
  <c r="M111" i="29"/>
  <c r="J109" i="29"/>
  <c r="J106" i="29"/>
  <c r="M110" i="29"/>
  <c r="J108" i="29"/>
  <c r="M154" i="6" l="1"/>
  <c r="N154" i="6" s="1"/>
  <c r="M152" i="6"/>
  <c r="S152" i="6" s="1"/>
  <c r="AA49" i="5"/>
  <c r="T49" i="5"/>
  <c r="V49" i="5"/>
  <c r="M156" i="6"/>
  <c r="N156" i="6" s="1"/>
  <c r="S129" i="29"/>
  <c r="T129" i="29" s="1"/>
  <c r="T40" i="5"/>
  <c r="V40" i="5"/>
  <c r="AA40" i="5"/>
  <c r="V42" i="5"/>
  <c r="AA42" i="5"/>
  <c r="T42" i="5"/>
  <c r="AB47" i="5"/>
  <c r="AF47" i="5"/>
  <c r="AF45" i="5"/>
  <c r="AB45" i="5"/>
  <c r="T38" i="5"/>
  <c r="V38" i="5"/>
  <c r="AA38" i="5"/>
  <c r="V37" i="5"/>
  <c r="AA37" i="5"/>
  <c r="T37" i="5"/>
  <c r="T48" i="5"/>
  <c r="V48" i="5"/>
  <c r="AA48" i="5"/>
  <c r="T43" i="5"/>
  <c r="V43" i="5"/>
  <c r="AA43" i="5"/>
  <c r="AA46" i="5"/>
  <c r="T46" i="5"/>
  <c r="V46" i="5"/>
  <c r="AB39" i="5"/>
  <c r="AF39" i="5"/>
  <c r="AG41" i="5"/>
  <c r="AK41" i="5"/>
  <c r="AB44" i="5"/>
  <c r="AF44" i="5"/>
  <c r="V50" i="5"/>
  <c r="T50" i="5"/>
  <c r="AA50" i="5"/>
  <c r="M158" i="6"/>
  <c r="N158" i="6" s="1"/>
  <c r="K134" i="29"/>
  <c r="M134" i="29"/>
  <c r="K126" i="29"/>
  <c r="M126" i="29"/>
  <c r="K112" i="29"/>
  <c r="M112" i="29"/>
  <c r="M103" i="29"/>
  <c r="N103" i="29" s="1"/>
  <c r="M115" i="29"/>
  <c r="K115" i="29"/>
  <c r="M116" i="29"/>
  <c r="K116" i="29"/>
  <c r="M155" i="6"/>
  <c r="K155" i="6"/>
  <c r="N150" i="6"/>
  <c r="S150" i="6"/>
  <c r="K149" i="6"/>
  <c r="M149" i="6"/>
  <c r="K153" i="6"/>
  <c r="M153" i="6"/>
  <c r="M159" i="6"/>
  <c r="K159" i="6"/>
  <c r="S154" i="6"/>
  <c r="S160" i="6"/>
  <c r="N160" i="6"/>
  <c r="K157" i="6"/>
  <c r="M157" i="6"/>
  <c r="Y162" i="6"/>
  <c r="T162" i="6"/>
  <c r="V162" i="6"/>
  <c r="M151" i="6"/>
  <c r="K151" i="6"/>
  <c r="N161" i="6"/>
  <c r="S161" i="6"/>
  <c r="K128" i="29"/>
  <c r="M128" i="29"/>
  <c r="K130" i="29"/>
  <c r="M130" i="29"/>
  <c r="N132" i="29"/>
  <c r="S132" i="29"/>
  <c r="N127" i="29"/>
  <c r="S127" i="29"/>
  <c r="N137" i="29"/>
  <c r="S137" i="29"/>
  <c r="K138" i="29"/>
  <c r="M138" i="29"/>
  <c r="M136" i="29"/>
  <c r="K136" i="29"/>
  <c r="V133" i="29"/>
  <c r="T133" i="29"/>
  <c r="AA133" i="29"/>
  <c r="K131" i="29"/>
  <c r="M131" i="29"/>
  <c r="N125" i="29"/>
  <c r="S125" i="29"/>
  <c r="N135" i="29"/>
  <c r="S135" i="29"/>
  <c r="T107" i="29"/>
  <c r="V107" i="29"/>
  <c r="AA107" i="29"/>
  <c r="K106" i="29"/>
  <c r="M106" i="29"/>
  <c r="N113" i="29"/>
  <c r="S113" i="29"/>
  <c r="K109" i="29"/>
  <c r="M109" i="29"/>
  <c r="N110" i="29"/>
  <c r="S110" i="29"/>
  <c r="N105" i="29"/>
  <c r="S105" i="29"/>
  <c r="N111" i="29"/>
  <c r="S111" i="29"/>
  <c r="S114" i="29"/>
  <c r="N114" i="29"/>
  <c r="K108" i="29"/>
  <c r="M108" i="29"/>
  <c r="M104" i="29"/>
  <c r="K104" i="29"/>
  <c r="G37" i="4"/>
  <c r="H37" i="4" s="1"/>
  <c r="U37" i="4"/>
  <c r="AM37" i="4"/>
  <c r="G38" i="4"/>
  <c r="H38" i="4" s="1"/>
  <c r="U38" i="4"/>
  <c r="AM38" i="4"/>
  <c r="G39" i="4"/>
  <c r="H39" i="4" s="1"/>
  <c r="U39" i="4"/>
  <c r="AM39" i="4"/>
  <c r="G40" i="4"/>
  <c r="H40" i="4" s="1"/>
  <c r="U40" i="4"/>
  <c r="AM40" i="4"/>
  <c r="G41" i="4"/>
  <c r="H41" i="4" s="1"/>
  <c r="U41" i="4"/>
  <c r="AM41" i="4"/>
  <c r="G42" i="4"/>
  <c r="H42" i="4" s="1"/>
  <c r="U42" i="4"/>
  <c r="AM42" i="4"/>
  <c r="G43" i="4"/>
  <c r="H43" i="4" s="1"/>
  <c r="U43" i="4"/>
  <c r="AM43" i="4"/>
  <c r="G44" i="4"/>
  <c r="H44" i="4" s="1"/>
  <c r="U44" i="4"/>
  <c r="AM44" i="4"/>
  <c r="G45" i="4"/>
  <c r="H45" i="4" s="1"/>
  <c r="U45" i="4"/>
  <c r="AM45" i="4"/>
  <c r="G46" i="4"/>
  <c r="J46" i="4" s="1"/>
  <c r="M46" i="4" s="1"/>
  <c r="N46" i="4" s="1"/>
  <c r="H46" i="4"/>
  <c r="U46" i="4"/>
  <c r="AM46" i="4"/>
  <c r="G47" i="4"/>
  <c r="H47" i="4" s="1"/>
  <c r="U47" i="4"/>
  <c r="AM47" i="4"/>
  <c r="G48" i="4"/>
  <c r="H48" i="4" s="1"/>
  <c r="U48" i="4"/>
  <c r="AM48" i="4"/>
  <c r="G49" i="4"/>
  <c r="J49" i="4" s="1"/>
  <c r="K49" i="4" s="1"/>
  <c r="U49" i="4"/>
  <c r="AM49" i="4"/>
  <c r="G50" i="4"/>
  <c r="J50" i="4" s="1"/>
  <c r="U50" i="4"/>
  <c r="AM50" i="4"/>
  <c r="I148" i="26"/>
  <c r="I149" i="26"/>
  <c r="I150" i="26"/>
  <c r="I151" i="26"/>
  <c r="I152" i="26"/>
  <c r="I153" i="26"/>
  <c r="I154" i="26"/>
  <c r="I155" i="26"/>
  <c r="I156" i="26"/>
  <c r="I157" i="26"/>
  <c r="I158" i="26"/>
  <c r="I159" i="26"/>
  <c r="I160" i="26"/>
  <c r="I161" i="26"/>
  <c r="C2" i="31"/>
  <c r="N152" i="6" l="1"/>
  <c r="S156" i="6"/>
  <c r="V156" i="6" s="1"/>
  <c r="AF49" i="5"/>
  <c r="AB49" i="5"/>
  <c r="J41" i="4"/>
  <c r="K41" i="4" s="1"/>
  <c r="AA129" i="29"/>
  <c r="AB129" i="29" s="1"/>
  <c r="V129" i="29"/>
  <c r="AP41" i="5"/>
  <c r="AL41" i="5"/>
  <c r="AK39" i="5"/>
  <c r="AG39" i="5"/>
  <c r="AB48" i="5"/>
  <c r="AF48" i="5"/>
  <c r="AB50" i="5"/>
  <c r="AF50" i="5"/>
  <c r="AK45" i="5"/>
  <c r="AG45" i="5"/>
  <c r="AF40" i="5"/>
  <c r="AB40" i="5"/>
  <c r="AF43" i="5"/>
  <c r="AB43" i="5"/>
  <c r="AF38" i="5"/>
  <c r="AB38" i="5"/>
  <c r="AK47" i="5"/>
  <c r="AG47" i="5"/>
  <c r="AB42" i="5"/>
  <c r="AF42" i="5"/>
  <c r="AK44" i="5"/>
  <c r="AG44" i="5"/>
  <c r="AF46" i="5"/>
  <c r="AB46" i="5"/>
  <c r="AB37" i="5"/>
  <c r="AF37" i="5"/>
  <c r="H49" i="4"/>
  <c r="S158" i="6"/>
  <c r="V158" i="6" s="1"/>
  <c r="N126" i="29"/>
  <c r="S126" i="29"/>
  <c r="N134" i="29"/>
  <c r="S134" i="29"/>
  <c r="S103" i="29"/>
  <c r="V103" i="29" s="1"/>
  <c r="S116" i="29"/>
  <c r="N116" i="29"/>
  <c r="S115" i="29"/>
  <c r="N115" i="29"/>
  <c r="N112" i="29"/>
  <c r="S112" i="29"/>
  <c r="J37" i="4"/>
  <c r="K37" i="4" s="1"/>
  <c r="J38" i="4"/>
  <c r="K38" i="4" s="1"/>
  <c r="H50" i="4"/>
  <c r="K46" i="4"/>
  <c r="K50" i="4"/>
  <c r="M50" i="4"/>
  <c r="N50" i="4" s="1"/>
  <c r="J42" i="4"/>
  <c r="J45" i="4"/>
  <c r="K45" i="4" s="1"/>
  <c r="N151" i="6"/>
  <c r="S151" i="6"/>
  <c r="Y154" i="6"/>
  <c r="T154" i="6"/>
  <c r="V154" i="6"/>
  <c r="N155" i="6"/>
  <c r="S155" i="6"/>
  <c r="T156" i="6"/>
  <c r="Y156" i="6"/>
  <c r="T152" i="6"/>
  <c r="V152" i="6"/>
  <c r="Y152" i="6"/>
  <c r="N157" i="6"/>
  <c r="S157" i="6"/>
  <c r="N153" i="6"/>
  <c r="S153" i="6"/>
  <c r="Y150" i="6"/>
  <c r="T150" i="6"/>
  <c r="V150" i="6"/>
  <c r="S159" i="6"/>
  <c r="N159" i="6"/>
  <c r="Y161" i="6"/>
  <c r="T161" i="6"/>
  <c r="V161" i="6"/>
  <c r="T160" i="6"/>
  <c r="Y160" i="6"/>
  <c r="V160" i="6"/>
  <c r="AB162" i="6"/>
  <c r="Z162" i="6"/>
  <c r="N149" i="6"/>
  <c r="S149" i="6"/>
  <c r="AB133" i="29"/>
  <c r="AF133" i="29"/>
  <c r="N130" i="29"/>
  <c r="S130" i="29"/>
  <c r="AA127" i="29"/>
  <c r="T127" i="29"/>
  <c r="V127" i="29"/>
  <c r="T137" i="29"/>
  <c r="V137" i="29"/>
  <c r="AA137" i="29"/>
  <c r="V125" i="29"/>
  <c r="AA125" i="29"/>
  <c r="T125" i="29"/>
  <c r="S136" i="29"/>
  <c r="N136" i="29"/>
  <c r="S138" i="29"/>
  <c r="N138" i="29"/>
  <c r="S128" i="29"/>
  <c r="N128" i="29"/>
  <c r="AA135" i="29"/>
  <c r="T135" i="29"/>
  <c r="V135" i="29"/>
  <c r="S131" i="29"/>
  <c r="N131" i="29"/>
  <c r="AA132" i="29"/>
  <c r="T132" i="29"/>
  <c r="V132" i="29"/>
  <c r="AA113" i="29"/>
  <c r="T113" i="29"/>
  <c r="V113" i="29"/>
  <c r="AB107" i="29"/>
  <c r="AF107" i="29"/>
  <c r="N104" i="29"/>
  <c r="S104" i="29"/>
  <c r="T114" i="29"/>
  <c r="V114" i="29"/>
  <c r="AA114" i="29"/>
  <c r="N108" i="29"/>
  <c r="S108" i="29"/>
  <c r="AA105" i="29"/>
  <c r="T105" i="29"/>
  <c r="V105" i="29"/>
  <c r="N106" i="29"/>
  <c r="S106" i="29"/>
  <c r="AA110" i="29"/>
  <c r="T110" i="29"/>
  <c r="V110" i="29"/>
  <c r="V111" i="29"/>
  <c r="AA111" i="29"/>
  <c r="T111" i="29"/>
  <c r="S109" i="29"/>
  <c r="N109" i="29"/>
  <c r="J47" i="4"/>
  <c r="J43" i="4"/>
  <c r="J39" i="4"/>
  <c r="M49" i="4"/>
  <c r="J44" i="4"/>
  <c r="J48" i="4"/>
  <c r="S46" i="4"/>
  <c r="J40" i="4"/>
  <c r="E3" i="31"/>
  <c r="H27" i="31"/>
  <c r="G27" i="31"/>
  <c r="F27" i="31"/>
  <c r="E27" i="31"/>
  <c r="D27" i="31"/>
  <c r="H10" i="31"/>
  <c r="G10" i="31"/>
  <c r="F10" i="31"/>
  <c r="E10" i="31"/>
  <c r="D10" i="31"/>
  <c r="AG49" i="5" l="1"/>
  <c r="AK49" i="5"/>
  <c r="M41" i="4"/>
  <c r="N41" i="4" s="1"/>
  <c r="M45" i="4"/>
  <c r="S45" i="4" s="1"/>
  <c r="AF129" i="29"/>
  <c r="AK129" i="29" s="1"/>
  <c r="AP44" i="5"/>
  <c r="AL44" i="5"/>
  <c r="AG43" i="5"/>
  <c r="AK43" i="5"/>
  <c r="AK42" i="5"/>
  <c r="AG42" i="5"/>
  <c r="AG48" i="5"/>
  <c r="AK48" i="5"/>
  <c r="AK37" i="5"/>
  <c r="AG37" i="5"/>
  <c r="AL47" i="5"/>
  <c r="AP47" i="5"/>
  <c r="AL45" i="5"/>
  <c r="AP45" i="5"/>
  <c r="AL39" i="5"/>
  <c r="AP39" i="5"/>
  <c r="AK50" i="5"/>
  <c r="AG50" i="5"/>
  <c r="AG40" i="5"/>
  <c r="AK40" i="5"/>
  <c r="AG46" i="5"/>
  <c r="AK46" i="5"/>
  <c r="AG38" i="5"/>
  <c r="AK38" i="5"/>
  <c r="AQ41" i="5"/>
  <c r="AU41" i="5"/>
  <c r="M37" i="4"/>
  <c r="S37" i="4" s="1"/>
  <c r="M38" i="4"/>
  <c r="N38" i="4" s="1"/>
  <c r="T158" i="6"/>
  <c r="Y158" i="6"/>
  <c r="Z158" i="6" s="1"/>
  <c r="T134" i="29"/>
  <c r="V134" i="29"/>
  <c r="AA134" i="29"/>
  <c r="T126" i="29"/>
  <c r="AA126" i="29"/>
  <c r="V126" i="29"/>
  <c r="T103" i="29"/>
  <c r="AA103" i="29"/>
  <c r="AF103" i="29" s="1"/>
  <c r="AA112" i="29"/>
  <c r="T112" i="29"/>
  <c r="V112" i="29"/>
  <c r="T115" i="29"/>
  <c r="AA115" i="29"/>
  <c r="V115" i="29"/>
  <c r="T116" i="29"/>
  <c r="V116" i="29"/>
  <c r="AA116" i="29"/>
  <c r="S50" i="4"/>
  <c r="Y50" i="4" s="1"/>
  <c r="M42" i="4"/>
  <c r="K42" i="4"/>
  <c r="AB161" i="6"/>
  <c r="Z161" i="6"/>
  <c r="V157" i="6"/>
  <c r="Y157" i="6"/>
  <c r="T157" i="6"/>
  <c r="T151" i="6"/>
  <c r="V151" i="6"/>
  <c r="Y151" i="6"/>
  <c r="AC162" i="6"/>
  <c r="AE162" i="6"/>
  <c r="T159" i="6"/>
  <c r="V159" i="6"/>
  <c r="Y159" i="6"/>
  <c r="Z152" i="6"/>
  <c r="AB152" i="6"/>
  <c r="Z160" i="6"/>
  <c r="AB160" i="6"/>
  <c r="Z154" i="6"/>
  <c r="AB154" i="6"/>
  <c r="V153" i="6"/>
  <c r="Y153" i="6"/>
  <c r="T153" i="6"/>
  <c r="Z150" i="6"/>
  <c r="AB150" i="6"/>
  <c r="Z156" i="6"/>
  <c r="AB156" i="6"/>
  <c r="V149" i="6"/>
  <c r="Y149" i="6"/>
  <c r="T149" i="6"/>
  <c r="T155" i="6"/>
  <c r="V155" i="6"/>
  <c r="Y155" i="6"/>
  <c r="AB137" i="29"/>
  <c r="AF137" i="29"/>
  <c r="AB132" i="29"/>
  <c r="AF132" i="29"/>
  <c r="V138" i="29"/>
  <c r="AA138" i="29"/>
  <c r="T138" i="29"/>
  <c r="AB135" i="29"/>
  <c r="AF135" i="29"/>
  <c r="T136" i="29"/>
  <c r="V136" i="29"/>
  <c r="AA136" i="29"/>
  <c r="AK133" i="29"/>
  <c r="AG133" i="29"/>
  <c r="AB127" i="29"/>
  <c r="AF127" i="29"/>
  <c r="T131" i="29"/>
  <c r="V131" i="29"/>
  <c r="AA131" i="29"/>
  <c r="T128" i="29"/>
  <c r="V128" i="29"/>
  <c r="AA128" i="29"/>
  <c r="AB125" i="29"/>
  <c r="AF125" i="29"/>
  <c r="V130" i="29"/>
  <c r="AA130" i="29"/>
  <c r="T130" i="29"/>
  <c r="AG107" i="29"/>
  <c r="AK107" i="29"/>
  <c r="AB111" i="29"/>
  <c r="AF111" i="29"/>
  <c r="AB110" i="29"/>
  <c r="AF110" i="29"/>
  <c r="AB114" i="29"/>
  <c r="AF114" i="29"/>
  <c r="AB105" i="29"/>
  <c r="AF105" i="29"/>
  <c r="V108" i="29"/>
  <c r="AA108" i="29"/>
  <c r="T108" i="29"/>
  <c r="T106" i="29"/>
  <c r="V106" i="29"/>
  <c r="AA106" i="29"/>
  <c r="AB113" i="29"/>
  <c r="AF113" i="29"/>
  <c r="T104" i="29"/>
  <c r="V104" i="29"/>
  <c r="AA104" i="29"/>
  <c r="T109" i="29"/>
  <c r="V109" i="29"/>
  <c r="AA109" i="29"/>
  <c r="M47" i="4"/>
  <c r="K47" i="4"/>
  <c r="K44" i="4"/>
  <c r="M44" i="4"/>
  <c r="M43" i="4"/>
  <c r="K43" i="4"/>
  <c r="K40" i="4"/>
  <c r="M40" i="4"/>
  <c r="T46" i="4"/>
  <c r="V46" i="4"/>
  <c r="Y46" i="4"/>
  <c r="N37" i="4"/>
  <c r="N45" i="4"/>
  <c r="N49" i="4"/>
  <c r="S49" i="4"/>
  <c r="K48" i="4"/>
  <c r="M48" i="4"/>
  <c r="M39" i="4"/>
  <c r="K39" i="4"/>
  <c r="H13" i="31"/>
  <c r="H16" i="31" s="1"/>
  <c r="H17" i="31" s="1"/>
  <c r="D30" i="31"/>
  <c r="D33" i="31" s="1"/>
  <c r="D34" i="31" s="1"/>
  <c r="G13" i="31"/>
  <c r="G16" i="31" s="1"/>
  <c r="G17" i="31" s="1"/>
  <c r="F30" i="31"/>
  <c r="F33" i="31" s="1"/>
  <c r="F34" i="31" s="1"/>
  <c r="D40" i="31"/>
  <c r="D21" i="31"/>
  <c r="G30" i="31"/>
  <c r="G33" i="31" s="1"/>
  <c r="G34" i="31" s="1"/>
  <c r="H30" i="31"/>
  <c r="H33" i="31" s="1"/>
  <c r="H34" i="31" s="1"/>
  <c r="E13" i="31"/>
  <c r="E16" i="31" s="1"/>
  <c r="E17" i="31" s="1"/>
  <c r="F13" i="31"/>
  <c r="F16" i="31" s="1"/>
  <c r="F17" i="31" s="1"/>
  <c r="E30" i="31"/>
  <c r="E33" i="31" s="1"/>
  <c r="E34" i="31" s="1"/>
  <c r="V50" i="4" l="1"/>
  <c r="AP49" i="5"/>
  <c r="AL49" i="5"/>
  <c r="S41" i="4"/>
  <c r="V41" i="4" s="1"/>
  <c r="T50" i="4"/>
  <c r="AB158" i="6"/>
  <c r="AE158" i="6" s="1"/>
  <c r="AG129" i="29"/>
  <c r="AL46" i="5"/>
  <c r="AP46" i="5"/>
  <c r="AU45" i="5"/>
  <c r="AQ45" i="5"/>
  <c r="AL42" i="5"/>
  <c r="AP42" i="5"/>
  <c r="AL40" i="5"/>
  <c r="AP40" i="5"/>
  <c r="AQ47" i="5"/>
  <c r="AU47" i="5"/>
  <c r="AL50" i="5"/>
  <c r="AP50" i="5"/>
  <c r="AL37" i="5"/>
  <c r="AP37" i="5"/>
  <c r="AX41" i="5"/>
  <c r="AV41" i="5"/>
  <c r="AP43" i="5"/>
  <c r="AL43" i="5"/>
  <c r="AP38" i="5"/>
  <c r="AL38" i="5"/>
  <c r="AQ39" i="5"/>
  <c r="AU39" i="5"/>
  <c r="AL48" i="5"/>
  <c r="AP48" i="5"/>
  <c r="AQ44" i="5"/>
  <c r="AU44" i="5"/>
  <c r="S38" i="4"/>
  <c r="AF126" i="29"/>
  <c r="AB126" i="29"/>
  <c r="AB134" i="29"/>
  <c r="AF134" i="29"/>
  <c r="AB103" i="29"/>
  <c r="AF115" i="29"/>
  <c r="AB115" i="29"/>
  <c r="AB116" i="29"/>
  <c r="AF116" i="29"/>
  <c r="AF112" i="29"/>
  <c r="AB112" i="29"/>
  <c r="N42" i="4"/>
  <c r="S42" i="4"/>
  <c r="AE160" i="6"/>
  <c r="AC160" i="6"/>
  <c r="AC161" i="6"/>
  <c r="AE161" i="6"/>
  <c r="AE150" i="6"/>
  <c r="AC150" i="6"/>
  <c r="AB151" i="6"/>
  <c r="Z151" i="6"/>
  <c r="AE152" i="6"/>
  <c r="AC152" i="6"/>
  <c r="AB155" i="6"/>
  <c r="Z155" i="6"/>
  <c r="Z153" i="6"/>
  <c r="AB153" i="6"/>
  <c r="AB149" i="6"/>
  <c r="Z149" i="6"/>
  <c r="Z157" i="6"/>
  <c r="AB157" i="6"/>
  <c r="AE156" i="6"/>
  <c r="AC156" i="6"/>
  <c r="AF162" i="6"/>
  <c r="AH162" i="6"/>
  <c r="AB159" i="6"/>
  <c r="Z159" i="6"/>
  <c r="AC154" i="6"/>
  <c r="AE154" i="6"/>
  <c r="AL133" i="29"/>
  <c r="AP133" i="29"/>
  <c r="AF131" i="29"/>
  <c r="AB131" i="29"/>
  <c r="AF138" i="29"/>
  <c r="AB138" i="29"/>
  <c r="AB130" i="29"/>
  <c r="AF130" i="29"/>
  <c r="AK125" i="29"/>
  <c r="AG125" i="29"/>
  <c r="AG127" i="29"/>
  <c r="AK127" i="29"/>
  <c r="AF136" i="29"/>
  <c r="AB136" i="29"/>
  <c r="AP129" i="29"/>
  <c r="AL129" i="29"/>
  <c r="AK135" i="29"/>
  <c r="AG135" i="29"/>
  <c r="AK137" i="29"/>
  <c r="AG137" i="29"/>
  <c r="AF128" i="29"/>
  <c r="AB128" i="29"/>
  <c r="AG132" i="29"/>
  <c r="AK132" i="29"/>
  <c r="AP107" i="29"/>
  <c r="AL107" i="29"/>
  <c r="AF109" i="29"/>
  <c r="AB109" i="29"/>
  <c r="AG114" i="29"/>
  <c r="AK114" i="29"/>
  <c r="AK113" i="29"/>
  <c r="AG113" i="29"/>
  <c r="AF106" i="29"/>
  <c r="AB106" i="29"/>
  <c r="AG105" i="29"/>
  <c r="AK105" i="29"/>
  <c r="AK111" i="29"/>
  <c r="AG111" i="29"/>
  <c r="AB108" i="29"/>
  <c r="AF108" i="29"/>
  <c r="AG110" i="29"/>
  <c r="AK110" i="29"/>
  <c r="AK103" i="29"/>
  <c r="AG103" i="29"/>
  <c r="AF104" i="29"/>
  <c r="AB104" i="29"/>
  <c r="V37" i="4"/>
  <c r="Y37" i="4"/>
  <c r="T37" i="4"/>
  <c r="N39" i="4"/>
  <c r="S39" i="4"/>
  <c r="T41" i="4"/>
  <c r="S44" i="4"/>
  <c r="N44" i="4"/>
  <c r="S48" i="4"/>
  <c r="N48" i="4"/>
  <c r="Z50" i="4"/>
  <c r="AB50" i="4"/>
  <c r="V49" i="4"/>
  <c r="Y49" i="4"/>
  <c r="T49" i="4"/>
  <c r="N47" i="4"/>
  <c r="S47" i="4"/>
  <c r="Z46" i="4"/>
  <c r="AB46" i="4"/>
  <c r="S40" i="4"/>
  <c r="N40" i="4"/>
  <c r="V45" i="4"/>
  <c r="Y45" i="4"/>
  <c r="T45" i="4"/>
  <c r="N43" i="4"/>
  <c r="S43" i="4"/>
  <c r="E172" i="27"/>
  <c r="F172" i="27"/>
  <c r="G172" i="27"/>
  <c r="H172" i="27"/>
  <c r="E173" i="27"/>
  <c r="F173" i="27"/>
  <c r="G173" i="27"/>
  <c r="H173" i="27"/>
  <c r="E174" i="27"/>
  <c r="F174" i="27"/>
  <c r="G174" i="27"/>
  <c r="H174" i="27"/>
  <c r="E175" i="27"/>
  <c r="F175" i="27"/>
  <c r="G175" i="27"/>
  <c r="H175" i="27"/>
  <c r="E176" i="27"/>
  <c r="F176" i="27"/>
  <c r="G176" i="27"/>
  <c r="H176" i="27"/>
  <c r="E177" i="27"/>
  <c r="F177" i="27"/>
  <c r="G177" i="27"/>
  <c r="H177" i="27"/>
  <c r="E178" i="27"/>
  <c r="F178" i="27"/>
  <c r="G178" i="27"/>
  <c r="H178" i="27"/>
  <c r="E179" i="27"/>
  <c r="F179" i="27"/>
  <c r="G179" i="27"/>
  <c r="H179" i="27"/>
  <c r="E180" i="27"/>
  <c r="F180" i="27"/>
  <c r="G180" i="27"/>
  <c r="H180" i="27"/>
  <c r="E181" i="27"/>
  <c r="F181" i="27"/>
  <c r="G181" i="27"/>
  <c r="H181" i="27"/>
  <c r="E182" i="27"/>
  <c r="F182" i="27"/>
  <c r="G182" i="27"/>
  <c r="H182" i="27"/>
  <c r="E183" i="27"/>
  <c r="F183" i="27"/>
  <c r="G183" i="27"/>
  <c r="H183" i="27"/>
  <c r="E184" i="27"/>
  <c r="F184" i="27"/>
  <c r="G184" i="27"/>
  <c r="H184" i="27"/>
  <c r="E185" i="27"/>
  <c r="F185" i="27"/>
  <c r="G185" i="27"/>
  <c r="H185" i="27"/>
  <c r="E152" i="27"/>
  <c r="F152" i="27"/>
  <c r="G152" i="27"/>
  <c r="H152" i="27"/>
  <c r="E153" i="27"/>
  <c r="F153" i="27"/>
  <c r="G153" i="27"/>
  <c r="H153" i="27"/>
  <c r="E154" i="27"/>
  <c r="F154" i="27"/>
  <c r="G154" i="27"/>
  <c r="H154" i="27"/>
  <c r="E155" i="27"/>
  <c r="F155" i="27"/>
  <c r="G155" i="27"/>
  <c r="H155" i="27"/>
  <c r="E156" i="27"/>
  <c r="F156" i="27"/>
  <c r="G156" i="27"/>
  <c r="H156" i="27"/>
  <c r="E157" i="27"/>
  <c r="F157" i="27"/>
  <c r="G157" i="27"/>
  <c r="H157" i="27"/>
  <c r="E158" i="27"/>
  <c r="F158" i="27"/>
  <c r="G158" i="27"/>
  <c r="H158" i="27"/>
  <c r="E159" i="27"/>
  <c r="F159" i="27"/>
  <c r="G159" i="27"/>
  <c r="H159" i="27"/>
  <c r="E160" i="27"/>
  <c r="F160" i="27"/>
  <c r="G160" i="27"/>
  <c r="H160" i="27"/>
  <c r="E161" i="27"/>
  <c r="F161" i="27"/>
  <c r="G161" i="27"/>
  <c r="H161" i="27"/>
  <c r="E162" i="27"/>
  <c r="F162" i="27"/>
  <c r="G162" i="27"/>
  <c r="H162" i="27"/>
  <c r="E163" i="27"/>
  <c r="F163" i="27"/>
  <c r="G163" i="27"/>
  <c r="H163" i="27"/>
  <c r="E164" i="27"/>
  <c r="F164" i="27"/>
  <c r="G164" i="27"/>
  <c r="H164" i="27"/>
  <c r="E165" i="27"/>
  <c r="F165" i="27"/>
  <c r="G165" i="27"/>
  <c r="H165" i="27"/>
  <c r="AU49" i="5" l="1"/>
  <c r="AQ49" i="5"/>
  <c r="Y41" i="4"/>
  <c r="AC158" i="6"/>
  <c r="AX39" i="5"/>
  <c r="AV39" i="5"/>
  <c r="AU42" i="5"/>
  <c r="AQ42" i="5"/>
  <c r="AX44" i="5"/>
  <c r="AV44" i="5"/>
  <c r="AU40" i="5"/>
  <c r="AQ40" i="5"/>
  <c r="AU43" i="5"/>
  <c r="AQ43" i="5"/>
  <c r="AV45" i="5"/>
  <c r="AX45" i="5"/>
  <c r="AQ38" i="5"/>
  <c r="AU38" i="5"/>
  <c r="AU48" i="5"/>
  <c r="AQ48" i="5"/>
  <c r="AX47" i="5"/>
  <c r="AV47" i="5"/>
  <c r="AQ46" i="5"/>
  <c r="AU46" i="5"/>
  <c r="AQ37" i="5"/>
  <c r="AU37" i="5"/>
  <c r="AQ50" i="5"/>
  <c r="AU50" i="5"/>
  <c r="V38" i="4"/>
  <c r="T38" i="4"/>
  <c r="Y38" i="4"/>
  <c r="AG134" i="29"/>
  <c r="AK134" i="29"/>
  <c r="AK126" i="29"/>
  <c r="AG126" i="29"/>
  <c r="AK112" i="29"/>
  <c r="AG112" i="29"/>
  <c r="AG116" i="29"/>
  <c r="AK116" i="29"/>
  <c r="AG115" i="29"/>
  <c r="AK115" i="29"/>
  <c r="V42" i="4"/>
  <c r="Y42" i="4"/>
  <c r="T42" i="4"/>
  <c r="AH160" i="6"/>
  <c r="AF160" i="6"/>
  <c r="AK162" i="6"/>
  <c r="AI162" i="6"/>
  <c r="AC151" i="6"/>
  <c r="AE151" i="6"/>
  <c r="AF156" i="6"/>
  <c r="AH156" i="6"/>
  <c r="AC155" i="6"/>
  <c r="AE155" i="6"/>
  <c r="AF150" i="6"/>
  <c r="AH150" i="6"/>
  <c r="AC149" i="6"/>
  <c r="AE149" i="6"/>
  <c r="AC153" i="6"/>
  <c r="AE153" i="6"/>
  <c r="AF154" i="6"/>
  <c r="AH154" i="6"/>
  <c r="AC157" i="6"/>
  <c r="AE157" i="6"/>
  <c r="AH161" i="6"/>
  <c r="AF161" i="6"/>
  <c r="AE159" i="6"/>
  <c r="AC159" i="6"/>
  <c r="AF158" i="6"/>
  <c r="AH158" i="6"/>
  <c r="AF152" i="6"/>
  <c r="AH152" i="6"/>
  <c r="AU133" i="29"/>
  <c r="AQ133" i="29"/>
  <c r="AG128" i="29"/>
  <c r="AK128" i="29"/>
  <c r="AP137" i="29"/>
  <c r="AL137" i="29"/>
  <c r="AG131" i="29"/>
  <c r="AK131" i="29"/>
  <c r="AK130" i="29"/>
  <c r="AG130" i="29"/>
  <c r="AG136" i="29"/>
  <c r="AK136" i="29"/>
  <c r="AL127" i="29"/>
  <c r="AP127" i="29"/>
  <c r="AQ129" i="29"/>
  <c r="AU129" i="29"/>
  <c r="AK138" i="29"/>
  <c r="AG138" i="29"/>
  <c r="AL135" i="29"/>
  <c r="AP135" i="29"/>
  <c r="AL125" i="29"/>
  <c r="AP125" i="29"/>
  <c r="AP132" i="29"/>
  <c r="AL132" i="29"/>
  <c r="AG104" i="29"/>
  <c r="AK104" i="29"/>
  <c r="AL111" i="29"/>
  <c r="AP111" i="29"/>
  <c r="AL103" i="29"/>
  <c r="AP103" i="29"/>
  <c r="AP110" i="29"/>
  <c r="AL110" i="29"/>
  <c r="AL105" i="29"/>
  <c r="AP105" i="29"/>
  <c r="AL114" i="29"/>
  <c r="AP114" i="29"/>
  <c r="AG106" i="29"/>
  <c r="AK106" i="29"/>
  <c r="AG109" i="29"/>
  <c r="AK109" i="29"/>
  <c r="AK108" i="29"/>
  <c r="AG108" i="29"/>
  <c r="AL113" i="29"/>
  <c r="AP113" i="29"/>
  <c r="AQ107" i="29"/>
  <c r="AU107" i="29"/>
  <c r="Z49" i="4"/>
  <c r="AB49" i="4"/>
  <c r="T44" i="4"/>
  <c r="V44" i="4"/>
  <c r="Y44" i="4"/>
  <c r="AC46" i="4"/>
  <c r="AE46" i="4"/>
  <c r="Z41" i="4"/>
  <c r="AB41" i="4"/>
  <c r="T43" i="4"/>
  <c r="V43" i="4"/>
  <c r="Y43" i="4"/>
  <c r="AC50" i="4"/>
  <c r="AE50" i="4"/>
  <c r="V48" i="4"/>
  <c r="Y48" i="4"/>
  <c r="T48" i="4"/>
  <c r="T40" i="4"/>
  <c r="V40" i="4"/>
  <c r="Y40" i="4"/>
  <c r="Z37" i="4"/>
  <c r="AB37" i="4"/>
  <c r="Z45" i="4"/>
  <c r="AB45" i="4"/>
  <c r="T47" i="4"/>
  <c r="V47" i="4"/>
  <c r="Y47" i="4"/>
  <c r="T39" i="4"/>
  <c r="V39" i="4"/>
  <c r="Y39" i="4"/>
  <c r="H442" i="22"/>
  <c r="W429" i="22"/>
  <c r="W430" i="22" s="1"/>
  <c r="V429" i="22"/>
  <c r="V430" i="22" s="1"/>
  <c r="U429" i="22"/>
  <c r="U430" i="22" s="1"/>
  <c r="T429" i="22"/>
  <c r="T430" i="22" s="1"/>
  <c r="S429" i="22"/>
  <c r="S430" i="22" s="1"/>
  <c r="R429" i="22"/>
  <c r="R430" i="22" s="1"/>
  <c r="Q429" i="22"/>
  <c r="Q430" i="22" s="1"/>
  <c r="P429" i="22"/>
  <c r="P430" i="22" s="1"/>
  <c r="O429" i="22"/>
  <c r="O430" i="22" s="1"/>
  <c r="N429" i="22"/>
  <c r="N430" i="22" s="1"/>
  <c r="M429" i="22"/>
  <c r="M430" i="22" s="1"/>
  <c r="L429" i="22"/>
  <c r="L430" i="22" s="1"/>
  <c r="K429" i="22"/>
  <c r="K430" i="22" s="1"/>
  <c r="J429" i="22"/>
  <c r="J430" i="22" s="1"/>
  <c r="I429" i="22"/>
  <c r="I430" i="22" s="1"/>
  <c r="H429" i="22"/>
  <c r="H430" i="22" s="1"/>
  <c r="G429" i="22"/>
  <c r="G430" i="22" s="1"/>
  <c r="F429" i="22"/>
  <c r="F430" i="22" s="1"/>
  <c r="E429" i="22"/>
  <c r="E430" i="22" s="1"/>
  <c r="D429" i="22"/>
  <c r="D430" i="22" s="1"/>
  <c r="W424" i="22"/>
  <c r="V424" i="22"/>
  <c r="U424" i="22"/>
  <c r="T424" i="22"/>
  <c r="S424" i="22"/>
  <c r="R424" i="22"/>
  <c r="Q424" i="22"/>
  <c r="P424" i="22"/>
  <c r="O424" i="22"/>
  <c r="N424" i="22"/>
  <c r="M424" i="22"/>
  <c r="L424" i="22"/>
  <c r="K424" i="22"/>
  <c r="J424" i="22"/>
  <c r="I424" i="22"/>
  <c r="H424" i="22"/>
  <c r="G424" i="22"/>
  <c r="F424" i="22"/>
  <c r="E424" i="22"/>
  <c r="D424" i="22"/>
  <c r="H411" i="22"/>
  <c r="W398" i="22"/>
  <c r="W399" i="22" s="1"/>
  <c r="V398" i="22"/>
  <c r="V399" i="22" s="1"/>
  <c r="U398" i="22"/>
  <c r="U399" i="22" s="1"/>
  <c r="T398" i="22"/>
  <c r="T399" i="22" s="1"/>
  <c r="S398" i="22"/>
  <c r="S399" i="22" s="1"/>
  <c r="R398" i="22"/>
  <c r="R399" i="22" s="1"/>
  <c r="Q398" i="22"/>
  <c r="Q399" i="22" s="1"/>
  <c r="P398" i="22"/>
  <c r="P399" i="22" s="1"/>
  <c r="O398" i="22"/>
  <c r="O399" i="22" s="1"/>
  <c r="N398" i="22"/>
  <c r="N399" i="22" s="1"/>
  <c r="M398" i="22"/>
  <c r="M399" i="22" s="1"/>
  <c r="L398" i="22"/>
  <c r="L399" i="22" s="1"/>
  <c r="K398" i="22"/>
  <c r="K399" i="22" s="1"/>
  <c r="J398" i="22"/>
  <c r="J399" i="22" s="1"/>
  <c r="I398" i="22"/>
  <c r="I399" i="22" s="1"/>
  <c r="H398" i="22"/>
  <c r="H399" i="22" s="1"/>
  <c r="G398" i="22"/>
  <c r="G399" i="22" s="1"/>
  <c r="F398" i="22"/>
  <c r="F399" i="22" s="1"/>
  <c r="E398" i="22"/>
  <c r="E399" i="22" s="1"/>
  <c r="D398" i="22"/>
  <c r="D399" i="22" s="1"/>
  <c r="W393" i="22"/>
  <c r="V393" i="22"/>
  <c r="U393" i="22"/>
  <c r="T393" i="22"/>
  <c r="S393" i="22"/>
  <c r="R393" i="22"/>
  <c r="Q393" i="22"/>
  <c r="P393" i="22"/>
  <c r="O393" i="22"/>
  <c r="N393" i="22"/>
  <c r="M393" i="22"/>
  <c r="L393" i="22"/>
  <c r="K393" i="22"/>
  <c r="J393" i="22"/>
  <c r="I393" i="22"/>
  <c r="H393" i="22"/>
  <c r="G393" i="22"/>
  <c r="E393" i="22"/>
  <c r="D393" i="22"/>
  <c r="W367" i="22"/>
  <c r="W368" i="22" s="1"/>
  <c r="V367" i="22"/>
  <c r="V368" i="22" s="1"/>
  <c r="U367" i="22"/>
  <c r="U368" i="22" s="1"/>
  <c r="T367" i="22"/>
  <c r="T368" i="22" s="1"/>
  <c r="S367" i="22"/>
  <c r="S368" i="22" s="1"/>
  <c r="R367" i="22"/>
  <c r="R368" i="22" s="1"/>
  <c r="Q367" i="22"/>
  <c r="Q368" i="22" s="1"/>
  <c r="P367" i="22"/>
  <c r="P368" i="22" s="1"/>
  <c r="O367" i="22"/>
  <c r="O368" i="22" s="1"/>
  <c r="N367" i="22"/>
  <c r="N368" i="22" s="1"/>
  <c r="M367" i="22"/>
  <c r="M368" i="22" s="1"/>
  <c r="L367" i="22"/>
  <c r="L368" i="22" s="1"/>
  <c r="K367" i="22"/>
  <c r="K368" i="22" s="1"/>
  <c r="J367" i="22"/>
  <c r="J368" i="22" s="1"/>
  <c r="I367" i="22"/>
  <c r="I368" i="22" s="1"/>
  <c r="H367" i="22"/>
  <c r="H368" i="22" s="1"/>
  <c r="G367" i="22"/>
  <c r="G368" i="22" s="1"/>
  <c r="F367" i="22"/>
  <c r="F368" i="22" s="1"/>
  <c r="E367" i="22"/>
  <c r="E368" i="22" s="1"/>
  <c r="D367" i="22"/>
  <c r="D368" i="22" s="1"/>
  <c r="W362" i="22"/>
  <c r="V362" i="22"/>
  <c r="U362" i="22"/>
  <c r="T362" i="22"/>
  <c r="S362" i="22"/>
  <c r="R362" i="22"/>
  <c r="Q362" i="22"/>
  <c r="P362" i="22"/>
  <c r="O362" i="22"/>
  <c r="N362" i="22"/>
  <c r="M362" i="22"/>
  <c r="L362" i="22"/>
  <c r="K362" i="22"/>
  <c r="J362" i="22"/>
  <c r="I362" i="22"/>
  <c r="G362" i="22"/>
  <c r="F362" i="22"/>
  <c r="E362" i="22"/>
  <c r="D362" i="22"/>
  <c r="H349" i="22"/>
  <c r="W336" i="22"/>
  <c r="W337" i="22" s="1"/>
  <c r="V336" i="22"/>
  <c r="V337" i="22" s="1"/>
  <c r="U336" i="22"/>
  <c r="U337" i="22" s="1"/>
  <c r="T336" i="22"/>
  <c r="T337" i="22" s="1"/>
  <c r="S336" i="22"/>
  <c r="S337" i="22" s="1"/>
  <c r="R336" i="22"/>
  <c r="R337" i="22" s="1"/>
  <c r="Q336" i="22"/>
  <c r="Q337" i="22" s="1"/>
  <c r="P336" i="22"/>
  <c r="P337" i="22" s="1"/>
  <c r="O336" i="22"/>
  <c r="O337" i="22" s="1"/>
  <c r="N336" i="22"/>
  <c r="N337" i="22" s="1"/>
  <c r="M336" i="22"/>
  <c r="M337" i="22" s="1"/>
  <c r="L336" i="22"/>
  <c r="L337" i="22" s="1"/>
  <c r="K336" i="22"/>
  <c r="K337" i="22" s="1"/>
  <c r="J336" i="22"/>
  <c r="J337" i="22" s="1"/>
  <c r="I336" i="22"/>
  <c r="I337" i="22" s="1"/>
  <c r="H336" i="22"/>
  <c r="H337" i="22" s="1"/>
  <c r="G336" i="22"/>
  <c r="G337" i="22" s="1"/>
  <c r="F336" i="22"/>
  <c r="F337" i="22" s="1"/>
  <c r="E336" i="22"/>
  <c r="E337" i="22" s="1"/>
  <c r="D336" i="22"/>
  <c r="D337" i="22" s="1"/>
  <c r="W331" i="22"/>
  <c r="V331" i="22"/>
  <c r="U331" i="22"/>
  <c r="T331" i="22"/>
  <c r="S331" i="22"/>
  <c r="R331" i="22"/>
  <c r="Q331" i="22"/>
  <c r="P331" i="22"/>
  <c r="O331" i="22"/>
  <c r="N331" i="22"/>
  <c r="M331" i="22"/>
  <c r="L331" i="22"/>
  <c r="K331" i="22"/>
  <c r="J331" i="22"/>
  <c r="I331" i="22"/>
  <c r="H331" i="22"/>
  <c r="G331" i="22"/>
  <c r="F331" i="22"/>
  <c r="E331" i="22"/>
  <c r="D331" i="22"/>
  <c r="H318" i="22"/>
  <c r="W305" i="22"/>
  <c r="W306" i="22" s="1"/>
  <c r="V305" i="22"/>
  <c r="V306" i="22" s="1"/>
  <c r="U305" i="22"/>
  <c r="U306" i="22" s="1"/>
  <c r="T305" i="22"/>
  <c r="T306" i="22" s="1"/>
  <c r="S305" i="22"/>
  <c r="S306" i="22" s="1"/>
  <c r="R305" i="22"/>
  <c r="R306" i="22" s="1"/>
  <c r="Q305" i="22"/>
  <c r="Q306" i="22" s="1"/>
  <c r="P305" i="22"/>
  <c r="P306" i="22" s="1"/>
  <c r="O305" i="22"/>
  <c r="O306" i="22" s="1"/>
  <c r="N305" i="22"/>
  <c r="N306" i="22" s="1"/>
  <c r="M305" i="22"/>
  <c r="M306" i="22" s="1"/>
  <c r="L305" i="22"/>
  <c r="L306" i="22" s="1"/>
  <c r="K305" i="22"/>
  <c r="K306" i="22" s="1"/>
  <c r="J305" i="22"/>
  <c r="J306" i="22" s="1"/>
  <c r="I305" i="22"/>
  <c r="I306" i="22" s="1"/>
  <c r="H305" i="22"/>
  <c r="H306" i="22" s="1"/>
  <c r="G305" i="22"/>
  <c r="G306" i="22" s="1"/>
  <c r="F305" i="22"/>
  <c r="F306" i="22" s="1"/>
  <c r="E305" i="22"/>
  <c r="E306" i="22" s="1"/>
  <c r="D305" i="22"/>
  <c r="D306" i="22" s="1"/>
  <c r="W300" i="22"/>
  <c r="V300" i="22"/>
  <c r="U300" i="22"/>
  <c r="T300" i="22"/>
  <c r="S300" i="22"/>
  <c r="R300" i="22"/>
  <c r="Q300" i="22"/>
  <c r="P300" i="22"/>
  <c r="O300" i="22"/>
  <c r="N300" i="22"/>
  <c r="M300" i="22"/>
  <c r="L300" i="22"/>
  <c r="K300" i="22"/>
  <c r="J300" i="22"/>
  <c r="I300" i="22"/>
  <c r="H300" i="22"/>
  <c r="G300" i="22"/>
  <c r="F300" i="22"/>
  <c r="E300" i="22"/>
  <c r="D300" i="22"/>
  <c r="H287" i="22"/>
  <c r="W274" i="22"/>
  <c r="W275" i="22" s="1"/>
  <c r="V274" i="22"/>
  <c r="V275" i="22" s="1"/>
  <c r="U274" i="22"/>
  <c r="U275" i="22" s="1"/>
  <c r="T274" i="22"/>
  <c r="T275" i="22" s="1"/>
  <c r="S274" i="22"/>
  <c r="S275" i="22" s="1"/>
  <c r="R274" i="22"/>
  <c r="R275" i="22" s="1"/>
  <c r="Q274" i="22"/>
  <c r="Q275" i="22" s="1"/>
  <c r="P274" i="22"/>
  <c r="P275" i="22" s="1"/>
  <c r="O274" i="22"/>
  <c r="O275" i="22" s="1"/>
  <c r="N274" i="22"/>
  <c r="N275" i="22" s="1"/>
  <c r="M274" i="22"/>
  <c r="M275" i="22" s="1"/>
  <c r="L274" i="22"/>
  <c r="L275" i="22" s="1"/>
  <c r="K274" i="22"/>
  <c r="K275" i="22" s="1"/>
  <c r="J274" i="22"/>
  <c r="J275" i="22" s="1"/>
  <c r="I274" i="22"/>
  <c r="I275" i="22" s="1"/>
  <c r="H274" i="22"/>
  <c r="H275" i="22" s="1"/>
  <c r="G274" i="22"/>
  <c r="G275" i="22" s="1"/>
  <c r="F274" i="22"/>
  <c r="F275" i="22" s="1"/>
  <c r="E274" i="22"/>
  <c r="E275" i="22" s="1"/>
  <c r="D274" i="22"/>
  <c r="D275" i="22" s="1"/>
  <c r="W269" i="22"/>
  <c r="V269" i="22"/>
  <c r="U269" i="22"/>
  <c r="T269" i="22"/>
  <c r="S269" i="22"/>
  <c r="R269" i="22"/>
  <c r="Q269" i="22"/>
  <c r="P269" i="22"/>
  <c r="O269" i="22"/>
  <c r="N269" i="22"/>
  <c r="M269" i="22"/>
  <c r="L269" i="22"/>
  <c r="K269" i="22"/>
  <c r="J269" i="22"/>
  <c r="I269" i="22"/>
  <c r="H269" i="22"/>
  <c r="G269" i="22"/>
  <c r="F269" i="22"/>
  <c r="E269" i="22"/>
  <c r="D269" i="22"/>
  <c r="H256" i="22"/>
  <c r="W243" i="22"/>
  <c r="W244" i="22" s="1"/>
  <c r="V243" i="22"/>
  <c r="V244" i="22" s="1"/>
  <c r="U243" i="22"/>
  <c r="U244" i="22" s="1"/>
  <c r="T243" i="22"/>
  <c r="T244" i="22" s="1"/>
  <c r="S243" i="22"/>
  <c r="S244" i="22" s="1"/>
  <c r="R243" i="22"/>
  <c r="R244" i="22" s="1"/>
  <c r="Q243" i="22"/>
  <c r="Q244" i="22" s="1"/>
  <c r="P243" i="22"/>
  <c r="P244" i="22" s="1"/>
  <c r="O243" i="22"/>
  <c r="O244" i="22" s="1"/>
  <c r="N243" i="22"/>
  <c r="N244" i="22" s="1"/>
  <c r="M243" i="22"/>
  <c r="M244" i="22" s="1"/>
  <c r="L243" i="22"/>
  <c r="L244" i="22" s="1"/>
  <c r="K243" i="22"/>
  <c r="K244" i="22" s="1"/>
  <c r="J243" i="22"/>
  <c r="J244" i="22" s="1"/>
  <c r="I243" i="22"/>
  <c r="I244" i="22" s="1"/>
  <c r="H243" i="22"/>
  <c r="H244" i="22" s="1"/>
  <c r="G243" i="22"/>
  <c r="G244" i="22" s="1"/>
  <c r="F243" i="22"/>
  <c r="F244" i="22" s="1"/>
  <c r="E243" i="22"/>
  <c r="E244" i="22" s="1"/>
  <c r="D243" i="22"/>
  <c r="D244" i="22" s="1"/>
  <c r="W238" i="22"/>
  <c r="V238" i="22"/>
  <c r="U238" i="22"/>
  <c r="T238" i="22"/>
  <c r="S238" i="22"/>
  <c r="R238" i="22"/>
  <c r="Q238" i="22"/>
  <c r="P238" i="22"/>
  <c r="O238" i="22"/>
  <c r="N238" i="22"/>
  <c r="M238" i="22"/>
  <c r="L238" i="22"/>
  <c r="K238" i="22"/>
  <c r="J238" i="22"/>
  <c r="I238" i="22"/>
  <c r="H238" i="22"/>
  <c r="G238" i="22"/>
  <c r="F238" i="22"/>
  <c r="E238" i="22"/>
  <c r="D238" i="22"/>
  <c r="H225" i="22"/>
  <c r="W212" i="22"/>
  <c r="W213" i="22" s="1"/>
  <c r="V212" i="22"/>
  <c r="V213" i="22" s="1"/>
  <c r="U212" i="22"/>
  <c r="U213" i="22" s="1"/>
  <c r="T212" i="22"/>
  <c r="T213" i="22" s="1"/>
  <c r="S212" i="22"/>
  <c r="S213" i="22" s="1"/>
  <c r="R212" i="22"/>
  <c r="R213" i="22" s="1"/>
  <c r="Q212" i="22"/>
  <c r="Q213" i="22" s="1"/>
  <c r="P212" i="22"/>
  <c r="P213" i="22" s="1"/>
  <c r="O212" i="22"/>
  <c r="O213" i="22" s="1"/>
  <c r="N212" i="22"/>
  <c r="N213" i="22" s="1"/>
  <c r="M212" i="22"/>
  <c r="M213" i="22" s="1"/>
  <c r="L212" i="22"/>
  <c r="L213" i="22" s="1"/>
  <c r="K212" i="22"/>
  <c r="K213" i="22" s="1"/>
  <c r="J212" i="22"/>
  <c r="J213" i="22" s="1"/>
  <c r="I212" i="22"/>
  <c r="I213" i="22" s="1"/>
  <c r="H212" i="22"/>
  <c r="H213" i="22" s="1"/>
  <c r="G212" i="22"/>
  <c r="G213" i="22" s="1"/>
  <c r="F212" i="22"/>
  <c r="F213" i="22" s="1"/>
  <c r="E212" i="22"/>
  <c r="E213" i="22" s="1"/>
  <c r="D212" i="22"/>
  <c r="D213" i="22" s="1"/>
  <c r="W207" i="22"/>
  <c r="V207" i="22"/>
  <c r="U207" i="22"/>
  <c r="T207" i="22"/>
  <c r="S207" i="22"/>
  <c r="R207" i="22"/>
  <c r="Q207" i="22"/>
  <c r="P207" i="22"/>
  <c r="O207" i="22"/>
  <c r="N207" i="22"/>
  <c r="M207" i="22"/>
  <c r="L207" i="22"/>
  <c r="K207" i="22"/>
  <c r="J207" i="22"/>
  <c r="I207" i="22"/>
  <c r="H207" i="22"/>
  <c r="G207" i="22"/>
  <c r="F207" i="22"/>
  <c r="E207" i="22"/>
  <c r="D207" i="22"/>
  <c r="H194" i="22"/>
  <c r="W181" i="22"/>
  <c r="W182" i="22" s="1"/>
  <c r="V181" i="22"/>
  <c r="V182" i="22" s="1"/>
  <c r="U181" i="22"/>
  <c r="U182" i="22" s="1"/>
  <c r="T181" i="22"/>
  <c r="T182" i="22" s="1"/>
  <c r="S181" i="22"/>
  <c r="S182" i="22" s="1"/>
  <c r="R181" i="22"/>
  <c r="R182" i="22" s="1"/>
  <c r="Q181" i="22"/>
  <c r="Q182" i="22" s="1"/>
  <c r="P181" i="22"/>
  <c r="P182" i="22" s="1"/>
  <c r="O181" i="22"/>
  <c r="O182" i="22" s="1"/>
  <c r="N181" i="22"/>
  <c r="N182" i="22" s="1"/>
  <c r="M181" i="22"/>
  <c r="M182" i="22" s="1"/>
  <c r="L181" i="22"/>
  <c r="L182" i="22" s="1"/>
  <c r="K181" i="22"/>
  <c r="K182" i="22" s="1"/>
  <c r="J181" i="22"/>
  <c r="J182" i="22" s="1"/>
  <c r="I181" i="22"/>
  <c r="I182" i="22" s="1"/>
  <c r="H181" i="22"/>
  <c r="H182" i="22" s="1"/>
  <c r="G181" i="22"/>
  <c r="G182" i="22" s="1"/>
  <c r="F181" i="22"/>
  <c r="F182" i="22" s="1"/>
  <c r="E181" i="22"/>
  <c r="E182" i="22" s="1"/>
  <c r="D181" i="22"/>
  <c r="D182" i="22" s="1"/>
  <c r="W176" i="22"/>
  <c r="V176" i="22"/>
  <c r="U176" i="22"/>
  <c r="T176" i="22"/>
  <c r="S176" i="22"/>
  <c r="R176" i="22"/>
  <c r="Q176" i="22"/>
  <c r="P176" i="22"/>
  <c r="O176" i="22"/>
  <c r="N176" i="22"/>
  <c r="M176" i="22"/>
  <c r="L176" i="22"/>
  <c r="K176" i="22"/>
  <c r="J176" i="22"/>
  <c r="I176" i="22"/>
  <c r="H176" i="22"/>
  <c r="G176" i="22"/>
  <c r="F176" i="22"/>
  <c r="E176" i="22"/>
  <c r="D176" i="22"/>
  <c r="H163" i="22"/>
  <c r="W150" i="22"/>
  <c r="W151" i="22" s="1"/>
  <c r="V150" i="22"/>
  <c r="V151" i="22" s="1"/>
  <c r="U150" i="22"/>
  <c r="U151" i="22" s="1"/>
  <c r="T150" i="22"/>
  <c r="T151" i="22" s="1"/>
  <c r="S150" i="22"/>
  <c r="S151" i="22" s="1"/>
  <c r="R150" i="22"/>
  <c r="R151" i="22" s="1"/>
  <c r="Q150" i="22"/>
  <c r="Q151" i="22" s="1"/>
  <c r="P150" i="22"/>
  <c r="P151" i="22" s="1"/>
  <c r="O150" i="22"/>
  <c r="O151" i="22" s="1"/>
  <c r="N150" i="22"/>
  <c r="N151" i="22" s="1"/>
  <c r="M150" i="22"/>
  <c r="M151" i="22" s="1"/>
  <c r="L150" i="22"/>
  <c r="L151" i="22" s="1"/>
  <c r="K150" i="22"/>
  <c r="K151" i="22" s="1"/>
  <c r="J150" i="22"/>
  <c r="J151" i="22" s="1"/>
  <c r="I150" i="22"/>
  <c r="I151" i="22" s="1"/>
  <c r="H150" i="22"/>
  <c r="H151" i="22" s="1"/>
  <c r="G150" i="22"/>
  <c r="G151" i="22" s="1"/>
  <c r="F150" i="22"/>
  <c r="F151" i="22" s="1"/>
  <c r="E150" i="22"/>
  <c r="E151" i="22" s="1"/>
  <c r="D150" i="22"/>
  <c r="D151" i="22" s="1"/>
  <c r="W145" i="22"/>
  <c r="V145" i="22"/>
  <c r="U145" i="22"/>
  <c r="T145" i="22"/>
  <c r="S145" i="22"/>
  <c r="R145" i="22"/>
  <c r="Q145" i="22"/>
  <c r="P145" i="22"/>
  <c r="O145" i="22"/>
  <c r="N145" i="22"/>
  <c r="M145" i="22"/>
  <c r="L145" i="22"/>
  <c r="L153" i="22" s="1"/>
  <c r="L154" i="22" s="1"/>
  <c r="K145" i="22"/>
  <c r="J145" i="22"/>
  <c r="I145" i="22"/>
  <c r="H145" i="22"/>
  <c r="G145" i="22"/>
  <c r="F145" i="22"/>
  <c r="E145" i="22"/>
  <c r="D145" i="22"/>
  <c r="D153" i="22" s="1"/>
  <c r="H132" i="22"/>
  <c r="W119" i="22"/>
  <c r="W120" i="22" s="1"/>
  <c r="V119" i="22"/>
  <c r="V120" i="22" s="1"/>
  <c r="U119" i="22"/>
  <c r="U120" i="22" s="1"/>
  <c r="T119" i="22"/>
  <c r="T120" i="22" s="1"/>
  <c r="S119" i="22"/>
  <c r="S120" i="22" s="1"/>
  <c r="R119" i="22"/>
  <c r="R120" i="22" s="1"/>
  <c r="Q119" i="22"/>
  <c r="Q120" i="22" s="1"/>
  <c r="P119" i="22"/>
  <c r="P120" i="22" s="1"/>
  <c r="O119" i="22"/>
  <c r="O120" i="22" s="1"/>
  <c r="N119" i="22"/>
  <c r="N120" i="22" s="1"/>
  <c r="M119" i="22"/>
  <c r="M120" i="22" s="1"/>
  <c r="L119" i="22"/>
  <c r="L120" i="22" s="1"/>
  <c r="K119" i="22"/>
  <c r="K120" i="22" s="1"/>
  <c r="J119" i="22"/>
  <c r="J120" i="22" s="1"/>
  <c r="I119" i="22"/>
  <c r="I120" i="22" s="1"/>
  <c r="H119" i="22"/>
  <c r="H120" i="22" s="1"/>
  <c r="G119" i="22"/>
  <c r="G120" i="22" s="1"/>
  <c r="F119" i="22"/>
  <c r="F120" i="22" s="1"/>
  <c r="E119" i="22"/>
  <c r="E120" i="22" s="1"/>
  <c r="D119" i="22"/>
  <c r="D120" i="22" s="1"/>
  <c r="W114" i="22"/>
  <c r="V114" i="22"/>
  <c r="U114" i="22"/>
  <c r="T114" i="22"/>
  <c r="S114" i="22"/>
  <c r="R114" i="22"/>
  <c r="Q114" i="22"/>
  <c r="P114" i="22"/>
  <c r="O114" i="22"/>
  <c r="N114" i="22"/>
  <c r="M114" i="22"/>
  <c r="L114" i="22"/>
  <c r="K114" i="22"/>
  <c r="J114" i="22"/>
  <c r="I114" i="22"/>
  <c r="H114" i="22"/>
  <c r="G114" i="22"/>
  <c r="F114" i="22"/>
  <c r="E114" i="22"/>
  <c r="D114" i="22"/>
  <c r="H101" i="22"/>
  <c r="W88" i="22"/>
  <c r="W89" i="22" s="1"/>
  <c r="V88" i="22"/>
  <c r="V89" i="22" s="1"/>
  <c r="U88" i="22"/>
  <c r="U89" i="22" s="1"/>
  <c r="T88" i="22"/>
  <c r="T89" i="22" s="1"/>
  <c r="S88" i="22"/>
  <c r="S89" i="22" s="1"/>
  <c r="R88" i="22"/>
  <c r="R89" i="22" s="1"/>
  <c r="Q88" i="22"/>
  <c r="Q89" i="22" s="1"/>
  <c r="P88" i="22"/>
  <c r="P89" i="22" s="1"/>
  <c r="O88" i="22"/>
  <c r="O89" i="22" s="1"/>
  <c r="N88" i="22"/>
  <c r="N89" i="22" s="1"/>
  <c r="M88" i="22"/>
  <c r="M89" i="22" s="1"/>
  <c r="L88" i="22"/>
  <c r="L89" i="22" s="1"/>
  <c r="K88" i="22"/>
  <c r="K89" i="22" s="1"/>
  <c r="J88" i="22"/>
  <c r="J89" i="22" s="1"/>
  <c r="I88" i="22"/>
  <c r="I89" i="22" s="1"/>
  <c r="H88" i="22"/>
  <c r="H89" i="22" s="1"/>
  <c r="G88" i="22"/>
  <c r="G89" i="22" s="1"/>
  <c r="F88" i="22"/>
  <c r="F89" i="22" s="1"/>
  <c r="E88" i="22"/>
  <c r="E89" i="22" s="1"/>
  <c r="D88" i="22"/>
  <c r="D89" i="22" s="1"/>
  <c r="W83" i="22"/>
  <c r="V83" i="22"/>
  <c r="U83" i="22"/>
  <c r="T83" i="22"/>
  <c r="S83" i="22"/>
  <c r="R83" i="22"/>
  <c r="Q83" i="22"/>
  <c r="P83" i="22"/>
  <c r="O83" i="22"/>
  <c r="N83" i="22"/>
  <c r="M83" i="22"/>
  <c r="L83" i="22"/>
  <c r="K83" i="22"/>
  <c r="J83" i="22"/>
  <c r="I83" i="22"/>
  <c r="H83" i="22"/>
  <c r="G83" i="22"/>
  <c r="F83" i="22"/>
  <c r="E83" i="22"/>
  <c r="D83" i="22"/>
  <c r="H70" i="22"/>
  <c r="W57" i="22"/>
  <c r="W58" i="22" s="1"/>
  <c r="V57" i="22"/>
  <c r="V58" i="22" s="1"/>
  <c r="U57" i="22"/>
  <c r="U58" i="22" s="1"/>
  <c r="T57" i="22"/>
  <c r="T58" i="22" s="1"/>
  <c r="S57" i="22"/>
  <c r="S58" i="22" s="1"/>
  <c r="R57" i="22"/>
  <c r="R58" i="22" s="1"/>
  <c r="Q57" i="22"/>
  <c r="Q58" i="22" s="1"/>
  <c r="P57" i="22"/>
  <c r="P58" i="22" s="1"/>
  <c r="O57" i="22"/>
  <c r="O58" i="22" s="1"/>
  <c r="N57" i="22"/>
  <c r="N58" i="22" s="1"/>
  <c r="M57" i="22"/>
  <c r="M58" i="22" s="1"/>
  <c r="L57" i="22"/>
  <c r="L58" i="22" s="1"/>
  <c r="K57" i="22"/>
  <c r="K58" i="22" s="1"/>
  <c r="J57" i="22"/>
  <c r="J58" i="22" s="1"/>
  <c r="I57" i="22"/>
  <c r="I58" i="22" s="1"/>
  <c r="H57" i="22"/>
  <c r="H58" i="22" s="1"/>
  <c r="G57" i="22"/>
  <c r="G58" i="22" s="1"/>
  <c r="F57" i="22"/>
  <c r="F58" i="22" s="1"/>
  <c r="E57" i="22"/>
  <c r="E58" i="22" s="1"/>
  <c r="D57" i="22"/>
  <c r="D58" i="22" s="1"/>
  <c r="W52" i="22"/>
  <c r="V52" i="22"/>
  <c r="U52" i="22"/>
  <c r="T52" i="22"/>
  <c r="S52" i="22"/>
  <c r="R52" i="22"/>
  <c r="Q52" i="22"/>
  <c r="P52" i="22"/>
  <c r="O52" i="22"/>
  <c r="N52" i="22"/>
  <c r="M52" i="22"/>
  <c r="L52" i="22"/>
  <c r="K52" i="22"/>
  <c r="J52" i="22"/>
  <c r="I52" i="22"/>
  <c r="H52" i="22"/>
  <c r="G52" i="22"/>
  <c r="F52" i="22"/>
  <c r="E52" i="22"/>
  <c r="D52" i="22"/>
  <c r="K16" i="7"/>
  <c r="K17" i="7"/>
  <c r="K18" i="7"/>
  <c r="K19" i="7"/>
  <c r="K20" i="7"/>
  <c r="K21" i="7"/>
  <c r="K22" i="7"/>
  <c r="K23" i="7"/>
  <c r="K24" i="7"/>
  <c r="K25" i="7"/>
  <c r="K26" i="7"/>
  <c r="K27" i="7"/>
  <c r="K28" i="7"/>
  <c r="K15" i="7"/>
  <c r="I16" i="7"/>
  <c r="I17" i="7"/>
  <c r="I18" i="7"/>
  <c r="I19" i="7"/>
  <c r="I20" i="7"/>
  <c r="I21" i="7"/>
  <c r="I22" i="7"/>
  <c r="I23" i="7"/>
  <c r="I24" i="7"/>
  <c r="I25" i="7"/>
  <c r="I26" i="7"/>
  <c r="I27" i="7"/>
  <c r="I28" i="7"/>
  <c r="G16" i="7"/>
  <c r="G17" i="7"/>
  <c r="G18" i="7"/>
  <c r="G19" i="7"/>
  <c r="G20" i="7"/>
  <c r="G21" i="7"/>
  <c r="G22" i="7"/>
  <c r="G23" i="7"/>
  <c r="G24" i="7"/>
  <c r="G25" i="7"/>
  <c r="G135" i="13" s="1"/>
  <c r="G26" i="7"/>
  <c r="G27" i="7"/>
  <c r="G28" i="7"/>
  <c r="I15" i="7"/>
  <c r="G15" i="7"/>
  <c r="D16" i="7"/>
  <c r="D126" i="13" s="1"/>
  <c r="E16" i="7"/>
  <c r="D17" i="7"/>
  <c r="D127" i="13" s="1"/>
  <c r="E17" i="7"/>
  <c r="E127" i="13" s="1"/>
  <c r="D18" i="7"/>
  <c r="D128" i="13" s="1"/>
  <c r="E18" i="7"/>
  <c r="E128" i="13" s="1"/>
  <c r="D19" i="7"/>
  <c r="D129" i="13" s="1"/>
  <c r="E19" i="7"/>
  <c r="D20" i="7"/>
  <c r="D130" i="13" s="1"/>
  <c r="E20" i="7"/>
  <c r="D21" i="7"/>
  <c r="D131" i="13" s="1"/>
  <c r="E21" i="7"/>
  <c r="D22" i="7"/>
  <c r="D132" i="13" s="1"/>
  <c r="E22" i="7"/>
  <c r="E132" i="13" s="1"/>
  <c r="D23" i="7"/>
  <c r="D133" i="13" s="1"/>
  <c r="E23" i="7"/>
  <c r="D24" i="7"/>
  <c r="D134" i="13" s="1"/>
  <c r="E24" i="7"/>
  <c r="E134" i="13" s="1"/>
  <c r="D25" i="7"/>
  <c r="D135" i="13" s="1"/>
  <c r="E25" i="7"/>
  <c r="D26" i="7"/>
  <c r="D136" i="13" s="1"/>
  <c r="E26" i="7"/>
  <c r="E136" i="13" s="1"/>
  <c r="D27" i="7"/>
  <c r="D137" i="13" s="1"/>
  <c r="E27" i="7"/>
  <c r="D28" i="7"/>
  <c r="E28" i="7"/>
  <c r="E15" i="7"/>
  <c r="D15" i="7"/>
  <c r="V308" i="22"/>
  <c r="V309" i="22" s="1"/>
  <c r="AM128" i="6"/>
  <c r="AM129" i="6"/>
  <c r="AM130" i="6"/>
  <c r="AM131" i="6"/>
  <c r="AM132" i="6"/>
  <c r="AM133" i="6"/>
  <c r="AM134" i="6"/>
  <c r="AM135" i="6"/>
  <c r="AM136" i="6"/>
  <c r="AM137" i="6"/>
  <c r="AM138" i="6"/>
  <c r="AM139" i="6"/>
  <c r="AM140" i="6"/>
  <c r="U128" i="6"/>
  <c r="U129" i="6"/>
  <c r="U130" i="6"/>
  <c r="U131" i="6"/>
  <c r="U132" i="6"/>
  <c r="U133" i="6"/>
  <c r="U134" i="6"/>
  <c r="U135" i="6"/>
  <c r="U136" i="6"/>
  <c r="U137" i="6"/>
  <c r="U138" i="6"/>
  <c r="U139" i="6"/>
  <c r="U140" i="6"/>
  <c r="U118" i="6"/>
  <c r="U106" i="6"/>
  <c r="U107" i="6"/>
  <c r="U108" i="6"/>
  <c r="U109" i="6"/>
  <c r="U110" i="6"/>
  <c r="U111" i="6"/>
  <c r="U112" i="6"/>
  <c r="U113" i="6"/>
  <c r="U114" i="6"/>
  <c r="U115" i="6"/>
  <c r="U116" i="6"/>
  <c r="U117" i="6"/>
  <c r="AM106" i="6"/>
  <c r="AM107" i="6"/>
  <c r="AM108" i="6"/>
  <c r="AM109" i="6"/>
  <c r="AM110" i="6"/>
  <c r="AM111" i="6"/>
  <c r="AM112" i="6"/>
  <c r="AM113" i="6"/>
  <c r="AM114" i="6"/>
  <c r="AM115" i="6"/>
  <c r="AM116" i="6"/>
  <c r="AM117" i="6"/>
  <c r="AM118" i="6"/>
  <c r="U84" i="6"/>
  <c r="U85" i="6"/>
  <c r="U86" i="6"/>
  <c r="U87" i="6"/>
  <c r="U88" i="6"/>
  <c r="U89" i="6"/>
  <c r="U90" i="6"/>
  <c r="U91" i="6"/>
  <c r="U92" i="6"/>
  <c r="U93" i="6"/>
  <c r="U94" i="6"/>
  <c r="U95" i="6"/>
  <c r="U96" i="6"/>
  <c r="AM84" i="6"/>
  <c r="AM85" i="6"/>
  <c r="AM86" i="6"/>
  <c r="AM87" i="6"/>
  <c r="AM88" i="6"/>
  <c r="AM89" i="6"/>
  <c r="AM90" i="6"/>
  <c r="AM91" i="6"/>
  <c r="AM92" i="6"/>
  <c r="AM93" i="6"/>
  <c r="AM94" i="6"/>
  <c r="AM95" i="6"/>
  <c r="AM96" i="6"/>
  <c r="AM61" i="6"/>
  <c r="AM62" i="6"/>
  <c r="AM63" i="6"/>
  <c r="AM64" i="6"/>
  <c r="AM65" i="6"/>
  <c r="AM66" i="6"/>
  <c r="AM67" i="6"/>
  <c r="AM68" i="6"/>
  <c r="AM69" i="6"/>
  <c r="AM70" i="6"/>
  <c r="AM71" i="6"/>
  <c r="AM72" i="6"/>
  <c r="AM73" i="6"/>
  <c r="U61" i="6"/>
  <c r="U62" i="6"/>
  <c r="U63" i="6"/>
  <c r="U64" i="6"/>
  <c r="U65" i="6"/>
  <c r="U66" i="6"/>
  <c r="U67" i="6"/>
  <c r="U68" i="6"/>
  <c r="U69" i="6"/>
  <c r="U70" i="6"/>
  <c r="U71" i="6"/>
  <c r="U72" i="6"/>
  <c r="U73" i="6"/>
  <c r="U38" i="6"/>
  <c r="U39" i="6"/>
  <c r="U40" i="6"/>
  <c r="U41" i="6"/>
  <c r="U42" i="6"/>
  <c r="U43" i="6"/>
  <c r="U44" i="6"/>
  <c r="U45" i="6"/>
  <c r="U46" i="6"/>
  <c r="U47" i="6"/>
  <c r="U48" i="6"/>
  <c r="U49" i="6"/>
  <c r="U50" i="6"/>
  <c r="G128" i="6"/>
  <c r="J128" i="6" s="1"/>
  <c r="G129" i="6"/>
  <c r="H129" i="6" s="1"/>
  <c r="G130" i="6"/>
  <c r="H130" i="6" s="1"/>
  <c r="G131" i="6"/>
  <c r="J131" i="6" s="1"/>
  <c r="G132" i="6"/>
  <c r="J132" i="6" s="1"/>
  <c r="G133" i="6"/>
  <c r="H133" i="6" s="1"/>
  <c r="G134" i="6"/>
  <c r="H134" i="6" s="1"/>
  <c r="G135" i="6"/>
  <c r="J135" i="6" s="1"/>
  <c r="G136" i="6"/>
  <c r="H136" i="6" s="1"/>
  <c r="G137" i="6"/>
  <c r="J137" i="6" s="1"/>
  <c r="G138" i="6"/>
  <c r="J138" i="6" s="1"/>
  <c r="M138" i="6" s="1"/>
  <c r="G139" i="6"/>
  <c r="J139" i="6" s="1"/>
  <c r="G140" i="6"/>
  <c r="J140" i="6" s="1"/>
  <c r="M140" i="6" s="1"/>
  <c r="G106" i="6"/>
  <c r="H106" i="6" s="1"/>
  <c r="G107" i="6"/>
  <c r="H107" i="6" s="1"/>
  <c r="G108" i="6"/>
  <c r="H108" i="6" s="1"/>
  <c r="G109" i="6"/>
  <c r="J109" i="6" s="1"/>
  <c r="G110" i="6"/>
  <c r="H110" i="6" s="1"/>
  <c r="G111" i="6"/>
  <c r="H111" i="6" s="1"/>
  <c r="G112" i="6"/>
  <c r="H112" i="6" s="1"/>
  <c r="G113" i="6"/>
  <c r="J113" i="6" s="1"/>
  <c r="G114" i="6"/>
  <c r="H114" i="6" s="1"/>
  <c r="G115" i="6"/>
  <c r="H115" i="6" s="1"/>
  <c r="G116" i="6"/>
  <c r="J116" i="6" s="1"/>
  <c r="G117" i="6"/>
  <c r="J117" i="6" s="1"/>
  <c r="G118" i="6"/>
  <c r="H118" i="6" s="1"/>
  <c r="G84" i="6"/>
  <c r="J84" i="6" s="1"/>
  <c r="K84" i="6" s="1"/>
  <c r="G85" i="6"/>
  <c r="H85" i="6" s="1"/>
  <c r="G86" i="6"/>
  <c r="H86" i="6" s="1"/>
  <c r="G87" i="6"/>
  <c r="J87" i="6" s="1"/>
  <c r="G88" i="6"/>
  <c r="J88" i="6" s="1"/>
  <c r="K88" i="6" s="1"/>
  <c r="G89" i="6"/>
  <c r="H89" i="6" s="1"/>
  <c r="G90" i="6"/>
  <c r="H90" i="6" s="1"/>
  <c r="G91" i="6"/>
  <c r="J91" i="6" s="1"/>
  <c r="G92" i="6"/>
  <c r="J92" i="6" s="1"/>
  <c r="G93" i="6"/>
  <c r="H93" i="6" s="1"/>
  <c r="G94" i="6"/>
  <c r="H94" i="6" s="1"/>
  <c r="G95" i="6"/>
  <c r="H95" i="6" s="1"/>
  <c r="G96" i="6"/>
  <c r="H96" i="6" s="1"/>
  <c r="G61" i="6"/>
  <c r="J61" i="6" s="1"/>
  <c r="G62" i="6"/>
  <c r="H62" i="6" s="1"/>
  <c r="G63" i="6"/>
  <c r="J63" i="6" s="1"/>
  <c r="G64" i="6"/>
  <c r="J64" i="6" s="1"/>
  <c r="G65" i="6"/>
  <c r="J65" i="6" s="1"/>
  <c r="G66" i="6"/>
  <c r="H66" i="6" s="1"/>
  <c r="G67" i="6"/>
  <c r="J67" i="6" s="1"/>
  <c r="G68" i="6"/>
  <c r="J68" i="6" s="1"/>
  <c r="K68" i="6" s="1"/>
  <c r="G69" i="6"/>
  <c r="J69" i="6" s="1"/>
  <c r="G70" i="6"/>
  <c r="H70" i="6" s="1"/>
  <c r="G71" i="6"/>
  <c r="J71" i="6" s="1"/>
  <c r="G72" i="6"/>
  <c r="J72" i="6" s="1"/>
  <c r="G73" i="6"/>
  <c r="J73" i="6" s="1"/>
  <c r="G38" i="6"/>
  <c r="H38" i="6" s="1"/>
  <c r="G39" i="6"/>
  <c r="H39" i="6" s="1"/>
  <c r="G40" i="6"/>
  <c r="H40" i="6" s="1"/>
  <c r="G41" i="6"/>
  <c r="J41" i="6" s="1"/>
  <c r="G42" i="6"/>
  <c r="J42" i="6" s="1"/>
  <c r="K42" i="6" s="1"/>
  <c r="G43" i="6"/>
  <c r="J43" i="6" s="1"/>
  <c r="G44" i="6"/>
  <c r="G45" i="6"/>
  <c r="H45" i="6" s="1"/>
  <c r="G46" i="6"/>
  <c r="J46" i="6" s="1"/>
  <c r="M46" i="6" s="1"/>
  <c r="S46" i="6" s="1"/>
  <c r="G47" i="6"/>
  <c r="G48" i="6"/>
  <c r="H48" i="6" s="1"/>
  <c r="G49" i="6"/>
  <c r="J49" i="6" s="1"/>
  <c r="G50" i="6"/>
  <c r="J50" i="6" s="1"/>
  <c r="M50" i="6" s="1"/>
  <c r="S50" i="6" s="1"/>
  <c r="H138" i="6"/>
  <c r="H91" i="6"/>
  <c r="H84" i="6"/>
  <c r="H88" i="6"/>
  <c r="H65" i="6"/>
  <c r="J48" i="6"/>
  <c r="M48" i="6" s="1"/>
  <c r="S48" i="6" s="1"/>
  <c r="J40" i="6"/>
  <c r="H140" i="6"/>
  <c r="J129" i="6"/>
  <c r="M129" i="6" s="1"/>
  <c r="N129" i="6" s="1"/>
  <c r="J133" i="6"/>
  <c r="K133" i="6" s="1"/>
  <c r="H128" i="6"/>
  <c r="H116" i="6"/>
  <c r="J112" i="6"/>
  <c r="M112" i="6" s="1"/>
  <c r="N112" i="6" s="1"/>
  <c r="J115" i="6"/>
  <c r="K115" i="6" s="1"/>
  <c r="J86" i="6"/>
  <c r="K86" i="6" s="1"/>
  <c r="J96" i="6"/>
  <c r="M96" i="6" s="1"/>
  <c r="J94" i="6"/>
  <c r="K94" i="6" s="1"/>
  <c r="J93" i="6"/>
  <c r="K93" i="6" s="1"/>
  <c r="H63" i="6"/>
  <c r="H73" i="6"/>
  <c r="X82" i="5"/>
  <c r="X83" i="5"/>
  <c r="X84" i="5"/>
  <c r="X85" i="5"/>
  <c r="X86" i="5"/>
  <c r="X87" i="5"/>
  <c r="X88" i="5"/>
  <c r="X89" i="5"/>
  <c r="X90" i="5"/>
  <c r="X91" i="5"/>
  <c r="X92" i="5"/>
  <c r="X93" i="5"/>
  <c r="X94" i="5"/>
  <c r="X104" i="5"/>
  <c r="X105" i="5"/>
  <c r="X106" i="5"/>
  <c r="X107" i="5"/>
  <c r="X108" i="5"/>
  <c r="X109" i="5"/>
  <c r="X110" i="5"/>
  <c r="X111" i="5"/>
  <c r="X112" i="5"/>
  <c r="X113" i="5"/>
  <c r="X114" i="5"/>
  <c r="X115" i="5"/>
  <c r="X116" i="5"/>
  <c r="G82" i="5"/>
  <c r="H82" i="5" s="1"/>
  <c r="G83" i="5"/>
  <c r="H83" i="5" s="1"/>
  <c r="G84" i="5"/>
  <c r="H84" i="5" s="1"/>
  <c r="G85" i="5"/>
  <c r="H85" i="5" s="1"/>
  <c r="G86" i="5"/>
  <c r="J86" i="5" s="1"/>
  <c r="G87" i="5"/>
  <c r="J87" i="5" s="1"/>
  <c r="G88" i="5"/>
  <c r="H88" i="5" s="1"/>
  <c r="G89" i="5"/>
  <c r="H89" i="5" s="1"/>
  <c r="G90" i="5"/>
  <c r="J90" i="5" s="1"/>
  <c r="G91" i="5"/>
  <c r="J91" i="5" s="1"/>
  <c r="G92" i="5"/>
  <c r="J92" i="5" s="1"/>
  <c r="G93" i="5"/>
  <c r="H93" i="5" s="1"/>
  <c r="G94" i="5"/>
  <c r="H94" i="5" s="1"/>
  <c r="G81" i="5"/>
  <c r="H81" i="5" s="1"/>
  <c r="J88" i="5"/>
  <c r="M88" i="5" s="1"/>
  <c r="H86" i="5"/>
  <c r="J84" i="5"/>
  <c r="M84" i="5" s="1"/>
  <c r="D94" i="9"/>
  <c r="I192" i="26"/>
  <c r="I135" i="26"/>
  <c r="H239" i="26"/>
  <c r="G239" i="26"/>
  <c r="F239" i="26"/>
  <c r="E239" i="26"/>
  <c r="D239" i="26"/>
  <c r="F220" i="26"/>
  <c r="H220" i="26"/>
  <c r="G220" i="26"/>
  <c r="E220" i="26"/>
  <c r="D220" i="26"/>
  <c r="F201" i="26"/>
  <c r="E201" i="26"/>
  <c r="G201" i="26"/>
  <c r="H201" i="26"/>
  <c r="D201" i="26"/>
  <c r="E182" i="26"/>
  <c r="F182" i="26"/>
  <c r="G182" i="26"/>
  <c r="H182" i="26"/>
  <c r="D182" i="26"/>
  <c r="I173" i="26"/>
  <c r="E163" i="26"/>
  <c r="F163" i="26"/>
  <c r="G163" i="26"/>
  <c r="H163" i="26"/>
  <c r="D163" i="26"/>
  <c r="E144" i="26"/>
  <c r="F144" i="26"/>
  <c r="G144" i="26"/>
  <c r="H144" i="26"/>
  <c r="D144" i="26"/>
  <c r="D123" i="26"/>
  <c r="E123" i="26"/>
  <c r="F123" i="26"/>
  <c r="G123" i="26"/>
  <c r="H123" i="26"/>
  <c r="I90" i="26"/>
  <c r="I91" i="26"/>
  <c r="I92" i="26"/>
  <c r="I93" i="26"/>
  <c r="I94" i="26"/>
  <c r="I95" i="26"/>
  <c r="I96" i="26"/>
  <c r="I97" i="26"/>
  <c r="I98" i="26"/>
  <c r="I99" i="26"/>
  <c r="I100" i="26"/>
  <c r="I101" i="26"/>
  <c r="I102" i="26"/>
  <c r="E104" i="26"/>
  <c r="F104" i="26"/>
  <c r="G104" i="26"/>
  <c r="H104" i="26"/>
  <c r="D104" i="26"/>
  <c r="I71" i="26"/>
  <c r="I72" i="26"/>
  <c r="I73" i="26"/>
  <c r="I74" i="26"/>
  <c r="I75" i="26"/>
  <c r="I76" i="26"/>
  <c r="I77" i="26"/>
  <c r="I78" i="26"/>
  <c r="I79" i="26"/>
  <c r="I80" i="26"/>
  <c r="I81" i="26"/>
  <c r="I82" i="26"/>
  <c r="I83" i="26"/>
  <c r="E85" i="26"/>
  <c r="F85" i="26"/>
  <c r="G85" i="26"/>
  <c r="H85" i="26"/>
  <c r="D85" i="26"/>
  <c r="I52" i="26"/>
  <c r="I53" i="26"/>
  <c r="I54" i="26"/>
  <c r="I55" i="26"/>
  <c r="I56" i="26"/>
  <c r="I57" i="26"/>
  <c r="I58" i="26"/>
  <c r="I59" i="26"/>
  <c r="I60" i="26"/>
  <c r="I61" i="26"/>
  <c r="I62" i="26"/>
  <c r="I63" i="26"/>
  <c r="I64" i="26"/>
  <c r="E66" i="26"/>
  <c r="F66" i="26"/>
  <c r="G66" i="26"/>
  <c r="H66" i="26"/>
  <c r="D66" i="26"/>
  <c r="E47" i="26"/>
  <c r="F47" i="26"/>
  <c r="G47" i="26"/>
  <c r="H47" i="26"/>
  <c r="D47" i="26"/>
  <c r="E28" i="26"/>
  <c r="F28" i="26"/>
  <c r="G28" i="26"/>
  <c r="H28" i="26"/>
  <c r="D28" i="26"/>
  <c r="D104" i="13"/>
  <c r="E104" i="13"/>
  <c r="G104" i="13"/>
  <c r="I104" i="13"/>
  <c r="K104" i="13"/>
  <c r="O104" i="13"/>
  <c r="P104" i="13" s="1"/>
  <c r="Q104" i="13"/>
  <c r="S104" i="13"/>
  <c r="U104" i="13"/>
  <c r="W104" i="13"/>
  <c r="D105" i="13"/>
  <c r="E105" i="13"/>
  <c r="G105" i="13"/>
  <c r="I105" i="13"/>
  <c r="K105" i="13"/>
  <c r="O105" i="13"/>
  <c r="Q105" i="13"/>
  <c r="S105" i="13"/>
  <c r="U105" i="13"/>
  <c r="W105" i="13"/>
  <c r="D106" i="13"/>
  <c r="E106" i="13"/>
  <c r="G106" i="13"/>
  <c r="I106" i="13"/>
  <c r="K106" i="13"/>
  <c r="O106" i="13"/>
  <c r="Q106" i="13"/>
  <c r="S106" i="13"/>
  <c r="U106" i="13"/>
  <c r="W106" i="13"/>
  <c r="D107" i="13"/>
  <c r="E107" i="13"/>
  <c r="G107" i="13"/>
  <c r="I107" i="13"/>
  <c r="K107" i="13"/>
  <c r="O107" i="13"/>
  <c r="Q107" i="13"/>
  <c r="S107" i="13"/>
  <c r="U107" i="13"/>
  <c r="W107" i="13"/>
  <c r="D108" i="13"/>
  <c r="E108" i="13"/>
  <c r="G108" i="13"/>
  <c r="I108" i="13"/>
  <c r="K108" i="13"/>
  <c r="O108" i="13"/>
  <c r="Q108" i="13"/>
  <c r="S108" i="13"/>
  <c r="U108" i="13"/>
  <c r="W108" i="13"/>
  <c r="D109" i="13"/>
  <c r="E109" i="13"/>
  <c r="G109" i="13"/>
  <c r="I109" i="13"/>
  <c r="K109" i="13"/>
  <c r="O109" i="13"/>
  <c r="Q109" i="13"/>
  <c r="S109" i="13"/>
  <c r="U109" i="13"/>
  <c r="W109" i="13"/>
  <c r="D110" i="13"/>
  <c r="E110" i="13"/>
  <c r="G110" i="13"/>
  <c r="I110" i="13"/>
  <c r="K110" i="13"/>
  <c r="M110" i="13" s="1"/>
  <c r="O110" i="13"/>
  <c r="Q110" i="13"/>
  <c r="S110" i="13"/>
  <c r="U110" i="13"/>
  <c r="W110" i="13"/>
  <c r="D111" i="13"/>
  <c r="E111" i="13"/>
  <c r="G111" i="13"/>
  <c r="I111" i="13"/>
  <c r="K111" i="13"/>
  <c r="O111" i="13"/>
  <c r="Q111" i="13"/>
  <c r="S111" i="13"/>
  <c r="U111" i="13"/>
  <c r="W111" i="13"/>
  <c r="D112" i="13"/>
  <c r="E112" i="13"/>
  <c r="G112" i="13"/>
  <c r="I112" i="13"/>
  <c r="K112" i="13"/>
  <c r="O112" i="13"/>
  <c r="Q112" i="13"/>
  <c r="S112" i="13"/>
  <c r="U112" i="13"/>
  <c r="W112" i="13"/>
  <c r="D113" i="13"/>
  <c r="E113" i="13"/>
  <c r="G113" i="13"/>
  <c r="I113" i="13"/>
  <c r="K113" i="13"/>
  <c r="O113" i="13"/>
  <c r="Q113" i="13"/>
  <c r="S113" i="13"/>
  <c r="U113" i="13"/>
  <c r="W113" i="13"/>
  <c r="D114" i="13"/>
  <c r="E114" i="13"/>
  <c r="G114" i="13"/>
  <c r="I114" i="13"/>
  <c r="K114" i="13"/>
  <c r="O114" i="13"/>
  <c r="Q114" i="13"/>
  <c r="S114" i="13"/>
  <c r="U114" i="13"/>
  <c r="W114" i="13"/>
  <c r="D115" i="13"/>
  <c r="E115" i="13"/>
  <c r="G115" i="13"/>
  <c r="I115" i="13"/>
  <c r="K115" i="13"/>
  <c r="O115" i="13"/>
  <c r="Q115" i="13"/>
  <c r="S115" i="13"/>
  <c r="U115" i="13"/>
  <c r="W115" i="13"/>
  <c r="D116" i="13"/>
  <c r="E116" i="13"/>
  <c r="G116" i="13"/>
  <c r="I116" i="13"/>
  <c r="K116" i="13"/>
  <c r="O116" i="13"/>
  <c r="Q116" i="13"/>
  <c r="S116" i="13"/>
  <c r="U116" i="13"/>
  <c r="W116" i="13"/>
  <c r="D60" i="13"/>
  <c r="D61" i="13"/>
  <c r="D62" i="13"/>
  <c r="D63" i="13"/>
  <c r="D64" i="13"/>
  <c r="D65" i="13"/>
  <c r="D66" i="13"/>
  <c r="D67" i="13"/>
  <c r="D68" i="13"/>
  <c r="D69" i="13"/>
  <c r="D70" i="13"/>
  <c r="D71" i="13"/>
  <c r="D72" i="13"/>
  <c r="D38" i="13"/>
  <c r="D39" i="13"/>
  <c r="D40" i="13"/>
  <c r="D41" i="13"/>
  <c r="D42" i="13"/>
  <c r="D43" i="13"/>
  <c r="D44" i="13"/>
  <c r="D45" i="13"/>
  <c r="D46" i="13"/>
  <c r="D47" i="13"/>
  <c r="D48" i="13"/>
  <c r="D49" i="13"/>
  <c r="D50" i="13"/>
  <c r="N94" i="9"/>
  <c r="M94" i="9"/>
  <c r="I151" i="30" s="1"/>
  <c r="L94" i="9"/>
  <c r="H151" i="30" s="1"/>
  <c r="K94" i="9"/>
  <c r="J94" i="9"/>
  <c r="F151" i="30" s="1"/>
  <c r="I94" i="9"/>
  <c r="H94" i="9"/>
  <c r="I110" i="1" s="1"/>
  <c r="G94" i="9"/>
  <c r="F94" i="9"/>
  <c r="E94" i="9"/>
  <c r="N73" i="9"/>
  <c r="J150" i="30" s="1"/>
  <c r="M73" i="9"/>
  <c r="I150" i="30" s="1"/>
  <c r="L73" i="9"/>
  <c r="H150" i="30" s="1"/>
  <c r="K73" i="9"/>
  <c r="G150" i="30" s="1"/>
  <c r="J73" i="9"/>
  <c r="I73" i="9"/>
  <c r="H73" i="9"/>
  <c r="G73" i="9"/>
  <c r="H109" i="1" s="1"/>
  <c r="F73" i="9"/>
  <c r="G118" i="13" s="1"/>
  <c r="E73" i="9"/>
  <c r="F109" i="1" s="1"/>
  <c r="D73" i="9"/>
  <c r="E109" i="1" s="1"/>
  <c r="E52" i="9"/>
  <c r="F52" i="9"/>
  <c r="G52" i="9"/>
  <c r="H52" i="9"/>
  <c r="I102" i="1" s="1"/>
  <c r="I52" i="9"/>
  <c r="J102" i="1" s="1"/>
  <c r="J52" i="9"/>
  <c r="F143" i="30" s="1"/>
  <c r="K52" i="9"/>
  <c r="G143" i="30" s="1"/>
  <c r="L52" i="9"/>
  <c r="H143" i="30" s="1"/>
  <c r="M52" i="9"/>
  <c r="I143" i="30" s="1"/>
  <c r="N52" i="9"/>
  <c r="D52" i="9"/>
  <c r="AU29" i="9"/>
  <c r="AT29" i="9"/>
  <c r="J141" i="30" s="1"/>
  <c r="AS29" i="9"/>
  <c r="J140" i="30" s="1"/>
  <c r="AQ29" i="9"/>
  <c r="I142" i="30" s="1"/>
  <c r="AP29" i="9"/>
  <c r="I141" i="30" s="1"/>
  <c r="AO29" i="9"/>
  <c r="I140" i="30" s="1"/>
  <c r="AM29" i="9"/>
  <c r="AL29" i="9"/>
  <c r="AK29" i="9"/>
  <c r="H140" i="30" s="1"/>
  <c r="AI29" i="9"/>
  <c r="G142" i="30" s="1"/>
  <c r="AH29" i="9"/>
  <c r="G141" i="30" s="1"/>
  <c r="AG29" i="9"/>
  <c r="G140" i="30" s="1"/>
  <c r="AE29" i="9"/>
  <c r="AD29" i="9"/>
  <c r="F141" i="30" s="1"/>
  <c r="AC29" i="9"/>
  <c r="F140" i="30" s="1"/>
  <c r="AA29" i="9"/>
  <c r="Z29" i="9"/>
  <c r="Y29" i="9"/>
  <c r="J99" i="1" s="1"/>
  <c r="W29" i="9"/>
  <c r="I101" i="1" s="1"/>
  <c r="V29" i="9"/>
  <c r="I100" i="1" s="1"/>
  <c r="U29" i="9"/>
  <c r="I99" i="1" s="1"/>
  <c r="S29" i="9"/>
  <c r="H101" i="1" s="1"/>
  <c r="R29" i="9"/>
  <c r="Q29" i="9"/>
  <c r="O29" i="9"/>
  <c r="N29" i="9"/>
  <c r="G100" i="1" s="1"/>
  <c r="M29" i="9"/>
  <c r="G99" i="1" s="1"/>
  <c r="K29" i="9"/>
  <c r="F101" i="1" s="1"/>
  <c r="J29" i="9"/>
  <c r="I29" i="9"/>
  <c r="F99" i="1" s="1"/>
  <c r="G29" i="9"/>
  <c r="F29" i="9"/>
  <c r="E29" i="9"/>
  <c r="E99" i="1" s="1"/>
  <c r="AR15" i="9"/>
  <c r="AR16" i="9"/>
  <c r="AR17" i="9"/>
  <c r="AR18" i="9"/>
  <c r="AR19" i="9"/>
  <c r="AR20" i="9"/>
  <c r="AR21" i="9"/>
  <c r="AR22" i="9"/>
  <c r="AR23" i="9"/>
  <c r="AR24" i="9"/>
  <c r="AR25" i="9"/>
  <c r="AR26" i="9"/>
  <c r="AR27" i="9"/>
  <c r="AN15" i="9"/>
  <c r="AN16" i="9"/>
  <c r="AN17" i="9"/>
  <c r="AN18" i="9"/>
  <c r="AN19" i="9"/>
  <c r="AN20" i="9"/>
  <c r="AN21" i="9"/>
  <c r="AN22" i="9"/>
  <c r="AN23" i="9"/>
  <c r="AN24" i="9"/>
  <c r="AN25" i="9"/>
  <c r="AN26" i="9"/>
  <c r="AN27" i="9"/>
  <c r="AJ15" i="9"/>
  <c r="AJ16" i="9"/>
  <c r="AJ17" i="9"/>
  <c r="AJ18" i="9"/>
  <c r="AJ19" i="9"/>
  <c r="AJ20" i="9"/>
  <c r="AJ21" i="9"/>
  <c r="AJ22" i="9"/>
  <c r="AJ23" i="9"/>
  <c r="AJ24" i="9"/>
  <c r="AJ25" i="9"/>
  <c r="AJ26" i="9"/>
  <c r="AJ27" i="9"/>
  <c r="AF15" i="9"/>
  <c r="AF16" i="9"/>
  <c r="AF17" i="9"/>
  <c r="AF18" i="9"/>
  <c r="AF19" i="9"/>
  <c r="AF20" i="9"/>
  <c r="AF21" i="9"/>
  <c r="AF22" i="9"/>
  <c r="AF23" i="9"/>
  <c r="AF24" i="9"/>
  <c r="AF25" i="9"/>
  <c r="AF26" i="9"/>
  <c r="AF27" i="9"/>
  <c r="AB15" i="9"/>
  <c r="AB16" i="9"/>
  <c r="AB17" i="9"/>
  <c r="AB18" i="9"/>
  <c r="AB19" i="9"/>
  <c r="AB20" i="9"/>
  <c r="AB21" i="9"/>
  <c r="AB22" i="9"/>
  <c r="AB23" i="9"/>
  <c r="AB24" i="9"/>
  <c r="AB25" i="9"/>
  <c r="AB26" i="9"/>
  <c r="AB27" i="9"/>
  <c r="X15" i="9"/>
  <c r="X16" i="9"/>
  <c r="X17" i="9"/>
  <c r="X18" i="9"/>
  <c r="X19" i="9"/>
  <c r="X20" i="9"/>
  <c r="X21" i="9"/>
  <c r="X22" i="9"/>
  <c r="X23" i="9"/>
  <c r="X24" i="9"/>
  <c r="X25" i="9"/>
  <c r="X26" i="9"/>
  <c r="X27" i="9"/>
  <c r="T15" i="9"/>
  <c r="T16" i="9"/>
  <c r="T17" i="9"/>
  <c r="T18" i="9"/>
  <c r="T19" i="9"/>
  <c r="T20" i="9"/>
  <c r="T21" i="9"/>
  <c r="T22" i="9"/>
  <c r="T23" i="9"/>
  <c r="T24" i="9"/>
  <c r="T25" i="9"/>
  <c r="T26" i="9"/>
  <c r="T27" i="9"/>
  <c r="P15" i="9"/>
  <c r="P16" i="9"/>
  <c r="P17" i="9"/>
  <c r="P18" i="9"/>
  <c r="P19" i="9"/>
  <c r="P20" i="9"/>
  <c r="P21" i="9"/>
  <c r="P22" i="9"/>
  <c r="P23" i="9"/>
  <c r="P24" i="9"/>
  <c r="P25" i="9"/>
  <c r="P26" i="9"/>
  <c r="P27" i="9"/>
  <c r="L15" i="9"/>
  <c r="L16" i="9"/>
  <c r="L17" i="9"/>
  <c r="L18" i="9"/>
  <c r="L19" i="9"/>
  <c r="L20" i="9"/>
  <c r="L21" i="9"/>
  <c r="L22" i="9"/>
  <c r="L23" i="9"/>
  <c r="L24" i="9"/>
  <c r="L25" i="9"/>
  <c r="L26" i="9"/>
  <c r="L27" i="9"/>
  <c r="H15" i="9"/>
  <c r="H16" i="9"/>
  <c r="H17" i="9"/>
  <c r="H18" i="9"/>
  <c r="H19" i="9"/>
  <c r="H20" i="9"/>
  <c r="H21" i="9"/>
  <c r="H22" i="9"/>
  <c r="H23" i="9"/>
  <c r="H24" i="9"/>
  <c r="H25" i="9"/>
  <c r="H26" i="9"/>
  <c r="H27" i="9"/>
  <c r="D15" i="9"/>
  <c r="D16" i="9"/>
  <c r="D17" i="9"/>
  <c r="D18" i="9"/>
  <c r="D19" i="9"/>
  <c r="D20" i="9"/>
  <c r="D21" i="9"/>
  <c r="D22" i="9"/>
  <c r="D23" i="9"/>
  <c r="D24" i="9"/>
  <c r="D25" i="9"/>
  <c r="D26" i="9"/>
  <c r="D27" i="9"/>
  <c r="G187" i="27"/>
  <c r="I162" i="27"/>
  <c r="E133" i="27"/>
  <c r="F133" i="27"/>
  <c r="G133" i="27"/>
  <c r="H133" i="27"/>
  <c r="E134" i="27"/>
  <c r="F134" i="27"/>
  <c r="G134" i="27"/>
  <c r="H134" i="27"/>
  <c r="E135" i="27"/>
  <c r="F135" i="27"/>
  <c r="G135" i="27"/>
  <c r="H135" i="27"/>
  <c r="E136" i="27"/>
  <c r="F136" i="27"/>
  <c r="G136" i="27"/>
  <c r="H136" i="27"/>
  <c r="E137" i="27"/>
  <c r="F137" i="27"/>
  <c r="G137" i="27"/>
  <c r="H137" i="27"/>
  <c r="E138" i="27"/>
  <c r="F138" i="27"/>
  <c r="G138" i="27"/>
  <c r="H138" i="27"/>
  <c r="E139" i="27"/>
  <c r="F139" i="27"/>
  <c r="G139" i="27"/>
  <c r="H139" i="27"/>
  <c r="E140" i="27"/>
  <c r="F140" i="27"/>
  <c r="G140" i="27"/>
  <c r="H140" i="27"/>
  <c r="E141" i="27"/>
  <c r="F141" i="27"/>
  <c r="G141" i="27"/>
  <c r="H141" i="27"/>
  <c r="E142" i="27"/>
  <c r="F142" i="27"/>
  <c r="G142" i="27"/>
  <c r="H142" i="27"/>
  <c r="E143" i="27"/>
  <c r="F143" i="27"/>
  <c r="G143" i="27"/>
  <c r="H143" i="27"/>
  <c r="E144" i="27"/>
  <c r="F144" i="27"/>
  <c r="G144" i="27"/>
  <c r="H144" i="27"/>
  <c r="E145" i="27"/>
  <c r="F145" i="27"/>
  <c r="G145" i="27"/>
  <c r="H145" i="27"/>
  <c r="D113" i="27"/>
  <c r="E113" i="27"/>
  <c r="F113" i="27"/>
  <c r="G113" i="27"/>
  <c r="H113" i="27"/>
  <c r="D114" i="27"/>
  <c r="E114" i="27"/>
  <c r="F114" i="27"/>
  <c r="G114" i="27"/>
  <c r="H114" i="27"/>
  <c r="D115" i="27"/>
  <c r="E115" i="27"/>
  <c r="F115" i="27"/>
  <c r="G115" i="27"/>
  <c r="H115" i="27"/>
  <c r="D116" i="27"/>
  <c r="E116" i="27"/>
  <c r="F116" i="27"/>
  <c r="G116" i="27"/>
  <c r="H116" i="27"/>
  <c r="D117" i="27"/>
  <c r="E117" i="27"/>
  <c r="F117" i="27"/>
  <c r="G117" i="27"/>
  <c r="H117" i="27"/>
  <c r="D118" i="27"/>
  <c r="E118" i="27"/>
  <c r="F118" i="27"/>
  <c r="G118" i="27"/>
  <c r="H118" i="27"/>
  <c r="D119" i="27"/>
  <c r="E119" i="27"/>
  <c r="F119" i="27"/>
  <c r="G119" i="27"/>
  <c r="H119" i="27"/>
  <c r="D120" i="27"/>
  <c r="E120" i="27"/>
  <c r="F120" i="27"/>
  <c r="G120" i="27"/>
  <c r="H120" i="27"/>
  <c r="D121" i="27"/>
  <c r="E121" i="27"/>
  <c r="F121" i="27"/>
  <c r="G121" i="27"/>
  <c r="H121" i="27"/>
  <c r="D122" i="27"/>
  <c r="E122" i="27"/>
  <c r="F122" i="27"/>
  <c r="G122" i="27"/>
  <c r="H122" i="27"/>
  <c r="D123" i="27"/>
  <c r="E123" i="27"/>
  <c r="F123" i="27"/>
  <c r="G123" i="27"/>
  <c r="H123" i="27"/>
  <c r="D124" i="27"/>
  <c r="E124" i="27"/>
  <c r="F124" i="27"/>
  <c r="G124" i="27"/>
  <c r="H124" i="27"/>
  <c r="D125" i="27"/>
  <c r="E125" i="27"/>
  <c r="F125" i="27"/>
  <c r="G125" i="27"/>
  <c r="H125" i="27"/>
  <c r="D93" i="27"/>
  <c r="E93" i="27"/>
  <c r="F93" i="27"/>
  <c r="G93" i="27"/>
  <c r="H93" i="27"/>
  <c r="D94" i="27"/>
  <c r="E94" i="27"/>
  <c r="F94" i="27"/>
  <c r="G94" i="27"/>
  <c r="H94" i="27"/>
  <c r="D95" i="27"/>
  <c r="E95" i="27"/>
  <c r="F95" i="27"/>
  <c r="G95" i="27"/>
  <c r="H95" i="27"/>
  <c r="D96" i="27"/>
  <c r="E96" i="27"/>
  <c r="F96" i="27"/>
  <c r="G96" i="27"/>
  <c r="H96" i="27"/>
  <c r="D97" i="27"/>
  <c r="E97" i="27"/>
  <c r="F97" i="27"/>
  <c r="G97" i="27"/>
  <c r="H97" i="27"/>
  <c r="D98" i="27"/>
  <c r="E98" i="27"/>
  <c r="F98" i="27"/>
  <c r="G98" i="27"/>
  <c r="H98" i="27"/>
  <c r="D99" i="27"/>
  <c r="E99" i="27"/>
  <c r="F99" i="27"/>
  <c r="G99" i="27"/>
  <c r="H99" i="27"/>
  <c r="D100" i="27"/>
  <c r="E100" i="27"/>
  <c r="F100" i="27"/>
  <c r="G100" i="27"/>
  <c r="H100" i="27"/>
  <c r="D101" i="27"/>
  <c r="E101" i="27"/>
  <c r="F101" i="27"/>
  <c r="G101" i="27"/>
  <c r="H101" i="27"/>
  <c r="D102" i="27"/>
  <c r="E102" i="27"/>
  <c r="F102" i="27"/>
  <c r="G102" i="27"/>
  <c r="H102" i="27"/>
  <c r="D103" i="27"/>
  <c r="E103" i="27"/>
  <c r="F103" i="27"/>
  <c r="G103" i="27"/>
  <c r="H103" i="27"/>
  <c r="D104" i="27"/>
  <c r="E104" i="27"/>
  <c r="F104" i="27"/>
  <c r="G104" i="27"/>
  <c r="H104" i="27"/>
  <c r="D105" i="27"/>
  <c r="E105" i="27"/>
  <c r="F105" i="27"/>
  <c r="G105" i="27"/>
  <c r="H105" i="27"/>
  <c r="D73" i="27"/>
  <c r="E73" i="27"/>
  <c r="F73" i="27"/>
  <c r="G73" i="27"/>
  <c r="H73" i="27"/>
  <c r="D74" i="27"/>
  <c r="E74" i="27"/>
  <c r="F74" i="27"/>
  <c r="G74" i="27"/>
  <c r="H74" i="27"/>
  <c r="D75" i="27"/>
  <c r="E75" i="27"/>
  <c r="F75" i="27"/>
  <c r="G75" i="27"/>
  <c r="H75" i="27"/>
  <c r="D76" i="27"/>
  <c r="E76" i="27"/>
  <c r="F76" i="27"/>
  <c r="G76" i="27"/>
  <c r="H76" i="27"/>
  <c r="D77" i="27"/>
  <c r="E77" i="27"/>
  <c r="F77" i="27"/>
  <c r="G77" i="27"/>
  <c r="H77" i="27"/>
  <c r="D78" i="27"/>
  <c r="E78" i="27"/>
  <c r="F78" i="27"/>
  <c r="G78" i="27"/>
  <c r="H78" i="27"/>
  <c r="D79" i="27"/>
  <c r="E79" i="27"/>
  <c r="F79" i="27"/>
  <c r="G79" i="27"/>
  <c r="H79" i="27"/>
  <c r="D80" i="27"/>
  <c r="E80" i="27"/>
  <c r="F80" i="27"/>
  <c r="G80" i="27"/>
  <c r="H80" i="27"/>
  <c r="D81" i="27"/>
  <c r="E81" i="27"/>
  <c r="F81" i="27"/>
  <c r="G81" i="27"/>
  <c r="H81" i="27"/>
  <c r="D82" i="27"/>
  <c r="E82" i="27"/>
  <c r="F82" i="27"/>
  <c r="G82" i="27"/>
  <c r="H82" i="27"/>
  <c r="D83" i="27"/>
  <c r="E83" i="27"/>
  <c r="F83" i="27"/>
  <c r="G83" i="27"/>
  <c r="H83" i="27"/>
  <c r="D84" i="27"/>
  <c r="E84" i="27"/>
  <c r="F84" i="27"/>
  <c r="G84" i="27"/>
  <c r="H84" i="27"/>
  <c r="D85" i="27"/>
  <c r="E85" i="27"/>
  <c r="F85" i="27"/>
  <c r="G85" i="27"/>
  <c r="H85" i="27"/>
  <c r="D53" i="27"/>
  <c r="E53" i="27"/>
  <c r="F53" i="27"/>
  <c r="G53" i="27"/>
  <c r="H53" i="27"/>
  <c r="D54" i="27"/>
  <c r="E54" i="27"/>
  <c r="F54" i="27"/>
  <c r="G54" i="27"/>
  <c r="H54" i="27"/>
  <c r="D55" i="27"/>
  <c r="E55" i="27"/>
  <c r="F55" i="27"/>
  <c r="G55" i="27"/>
  <c r="H55" i="27"/>
  <c r="D56" i="27"/>
  <c r="E56" i="27"/>
  <c r="F56" i="27"/>
  <c r="G56" i="27"/>
  <c r="H56" i="27"/>
  <c r="D57" i="27"/>
  <c r="E57" i="27"/>
  <c r="F57" i="27"/>
  <c r="G57" i="27"/>
  <c r="H57" i="27"/>
  <c r="D58" i="27"/>
  <c r="E58" i="27"/>
  <c r="F58" i="27"/>
  <c r="G58" i="27"/>
  <c r="H58" i="27"/>
  <c r="D59" i="27"/>
  <c r="E59" i="27"/>
  <c r="F59" i="27"/>
  <c r="G59" i="27"/>
  <c r="H59" i="27"/>
  <c r="D60" i="27"/>
  <c r="E60" i="27"/>
  <c r="F60" i="27"/>
  <c r="G60" i="27"/>
  <c r="H60" i="27"/>
  <c r="D61" i="27"/>
  <c r="E61" i="27"/>
  <c r="F61" i="27"/>
  <c r="G61" i="27"/>
  <c r="H61" i="27"/>
  <c r="D62" i="27"/>
  <c r="E62" i="27"/>
  <c r="F62" i="27"/>
  <c r="G62" i="27"/>
  <c r="H62" i="27"/>
  <c r="D63" i="27"/>
  <c r="E63" i="27"/>
  <c r="F63" i="27"/>
  <c r="G63" i="27"/>
  <c r="H63" i="27"/>
  <c r="D64" i="27"/>
  <c r="E64" i="27"/>
  <c r="F64" i="27"/>
  <c r="G64" i="27"/>
  <c r="H64" i="27"/>
  <c r="D65" i="27"/>
  <c r="E65" i="27"/>
  <c r="F65" i="27"/>
  <c r="G65" i="27"/>
  <c r="H65" i="27"/>
  <c r="D33" i="27"/>
  <c r="E33" i="27"/>
  <c r="F33" i="27"/>
  <c r="G33" i="27"/>
  <c r="H33" i="27"/>
  <c r="D34" i="27"/>
  <c r="E34" i="27"/>
  <c r="F34" i="27"/>
  <c r="G34" i="27"/>
  <c r="H34" i="27"/>
  <c r="D35" i="27"/>
  <c r="E35" i="27"/>
  <c r="F35" i="27"/>
  <c r="G35" i="27"/>
  <c r="H35" i="27"/>
  <c r="D36" i="27"/>
  <c r="E36" i="27"/>
  <c r="F36" i="27"/>
  <c r="G36" i="27"/>
  <c r="H36" i="27"/>
  <c r="D37" i="27"/>
  <c r="E37" i="27"/>
  <c r="F37" i="27"/>
  <c r="G37" i="27"/>
  <c r="H37" i="27"/>
  <c r="D38" i="27"/>
  <c r="E38" i="27"/>
  <c r="F38" i="27"/>
  <c r="G38" i="27"/>
  <c r="H38" i="27"/>
  <c r="D39" i="27"/>
  <c r="E39" i="27"/>
  <c r="F39" i="27"/>
  <c r="G39" i="27"/>
  <c r="H39" i="27"/>
  <c r="D40" i="27"/>
  <c r="E40" i="27"/>
  <c r="F40" i="27"/>
  <c r="G40" i="27"/>
  <c r="H40" i="27"/>
  <c r="D41" i="27"/>
  <c r="E41" i="27"/>
  <c r="F41" i="27"/>
  <c r="G41" i="27"/>
  <c r="H41" i="27"/>
  <c r="D42" i="27"/>
  <c r="E42" i="27"/>
  <c r="F42" i="27"/>
  <c r="G42" i="27"/>
  <c r="H42" i="27"/>
  <c r="D43" i="27"/>
  <c r="E43" i="27"/>
  <c r="F43" i="27"/>
  <c r="G43" i="27"/>
  <c r="H43" i="27"/>
  <c r="D44" i="27"/>
  <c r="E44" i="27"/>
  <c r="F44" i="27"/>
  <c r="G44" i="27"/>
  <c r="H44" i="27"/>
  <c r="D45" i="27"/>
  <c r="E45" i="27"/>
  <c r="F45" i="27"/>
  <c r="G45" i="27"/>
  <c r="H45" i="27"/>
  <c r="AQ169" i="7"/>
  <c r="J131" i="30" s="1"/>
  <c r="AK169" i="7"/>
  <c r="Y169" i="7"/>
  <c r="S169" i="7"/>
  <c r="F131" i="30" s="1"/>
  <c r="M169" i="7"/>
  <c r="K169" i="7"/>
  <c r="I169" i="7"/>
  <c r="G169" i="7"/>
  <c r="E169" i="7"/>
  <c r="D169" i="7"/>
  <c r="E93" i="1" s="1"/>
  <c r="AQ146" i="7"/>
  <c r="J126" i="30" s="1"/>
  <c r="AK146" i="7"/>
  <c r="I126" i="30" s="1"/>
  <c r="AE146" i="7"/>
  <c r="H126" i="30" s="1"/>
  <c r="Y146" i="7"/>
  <c r="G126" i="30" s="1"/>
  <c r="S146" i="7"/>
  <c r="F126" i="30" s="1"/>
  <c r="M146" i="7"/>
  <c r="K146" i="7"/>
  <c r="I146" i="7"/>
  <c r="H92" i="1" s="1"/>
  <c r="G146" i="7"/>
  <c r="E146" i="7"/>
  <c r="D146" i="7"/>
  <c r="AQ123" i="7"/>
  <c r="AK123" i="7"/>
  <c r="AE123" i="7"/>
  <c r="H121" i="30" s="1"/>
  <c r="Y123" i="7"/>
  <c r="S123" i="7"/>
  <c r="F121" i="30" s="1"/>
  <c r="M123" i="7"/>
  <c r="K123" i="7"/>
  <c r="I91" i="1" s="1"/>
  <c r="I123" i="7"/>
  <c r="G123" i="7"/>
  <c r="G91" i="1" s="1"/>
  <c r="E123" i="7"/>
  <c r="D123" i="7"/>
  <c r="E91" i="1" s="1"/>
  <c r="AQ100" i="7"/>
  <c r="J116" i="30" s="1"/>
  <c r="AK100" i="7"/>
  <c r="AE100" i="7"/>
  <c r="H116" i="30" s="1"/>
  <c r="Y100" i="7"/>
  <c r="G116" i="30" s="1"/>
  <c r="S100" i="7"/>
  <c r="M100" i="7"/>
  <c r="K100" i="7"/>
  <c r="I90" i="1" s="1"/>
  <c r="I100" i="7"/>
  <c r="G100" i="7"/>
  <c r="E100" i="7"/>
  <c r="D100" i="7"/>
  <c r="AQ77" i="7"/>
  <c r="J111" i="30" s="1"/>
  <c r="AK77" i="7"/>
  <c r="AE77" i="7"/>
  <c r="H111" i="30" s="1"/>
  <c r="Y77" i="7"/>
  <c r="G111" i="30" s="1"/>
  <c r="S77" i="7"/>
  <c r="F111" i="30" s="1"/>
  <c r="M77" i="7"/>
  <c r="J89" i="1" s="1"/>
  <c r="E112" i="30" s="1"/>
  <c r="K77" i="7"/>
  <c r="I89" i="1" s="1"/>
  <c r="I77" i="7"/>
  <c r="G77" i="7"/>
  <c r="E77" i="7"/>
  <c r="D77" i="7"/>
  <c r="AQ54" i="7"/>
  <c r="J106" i="30" s="1"/>
  <c r="AK54" i="7"/>
  <c r="I106" i="30" s="1"/>
  <c r="AE54" i="7"/>
  <c r="H106" i="30" s="1"/>
  <c r="Y54" i="7"/>
  <c r="G106" i="30" s="1"/>
  <c r="S54" i="7"/>
  <c r="F106" i="30" s="1"/>
  <c r="M54" i="7"/>
  <c r="K54" i="7"/>
  <c r="I54" i="7"/>
  <c r="H88" i="1" s="1"/>
  <c r="G54" i="7"/>
  <c r="G88" i="1" s="1"/>
  <c r="E54" i="7"/>
  <c r="D54" i="7"/>
  <c r="E88" i="1" s="1"/>
  <c r="F155" i="7"/>
  <c r="H155" i="7"/>
  <c r="J155" i="7"/>
  <c r="N155" i="7"/>
  <c r="O155" i="7"/>
  <c r="P155" i="7"/>
  <c r="R155" i="7"/>
  <c r="T155" i="7" s="1"/>
  <c r="U155" i="7" s="1"/>
  <c r="V155" i="7"/>
  <c r="AB155" i="7"/>
  <c r="AH155" i="7"/>
  <c r="AN155" i="7"/>
  <c r="F156" i="7"/>
  <c r="H156" i="7"/>
  <c r="J156" i="7"/>
  <c r="N156" i="7"/>
  <c r="O156" i="7"/>
  <c r="P156" i="7"/>
  <c r="R156" i="7"/>
  <c r="T156" i="7" s="1"/>
  <c r="U156" i="7" s="1"/>
  <c r="V156" i="7"/>
  <c r="AB156" i="7"/>
  <c r="AH156" i="7"/>
  <c r="AN156" i="7"/>
  <c r="F157" i="7"/>
  <c r="H157" i="7"/>
  <c r="J157" i="7"/>
  <c r="N157" i="7"/>
  <c r="O157" i="7"/>
  <c r="P157" i="7"/>
  <c r="R157" i="7"/>
  <c r="T157" i="7" s="1"/>
  <c r="U157" i="7" s="1"/>
  <c r="V157" i="7"/>
  <c r="AB157" i="7"/>
  <c r="AH157" i="7"/>
  <c r="AN157" i="7"/>
  <c r="F158" i="7"/>
  <c r="H158" i="7"/>
  <c r="J158" i="7"/>
  <c r="N158" i="7"/>
  <c r="O158" i="7"/>
  <c r="P158" i="7"/>
  <c r="R158" i="7"/>
  <c r="T158" i="7" s="1"/>
  <c r="U158" i="7" s="1"/>
  <c r="V158" i="7"/>
  <c r="AB158" i="7"/>
  <c r="AH158" i="7"/>
  <c r="AN158" i="7"/>
  <c r="F159" i="7"/>
  <c r="H159" i="7"/>
  <c r="J159" i="7"/>
  <c r="N159" i="7"/>
  <c r="O159" i="7"/>
  <c r="P159" i="7"/>
  <c r="R159" i="7"/>
  <c r="T159" i="7" s="1"/>
  <c r="U159" i="7" s="1"/>
  <c r="V159" i="7"/>
  <c r="AB159" i="7"/>
  <c r="AH159" i="7"/>
  <c r="AN159" i="7"/>
  <c r="F160" i="7"/>
  <c r="H160" i="7"/>
  <c r="J160" i="7"/>
  <c r="N160" i="7"/>
  <c r="O160" i="7"/>
  <c r="P160" i="7"/>
  <c r="R160" i="7"/>
  <c r="T160" i="7" s="1"/>
  <c r="U160" i="7" s="1"/>
  <c r="V160" i="7"/>
  <c r="AB160" i="7"/>
  <c r="AH160" i="7"/>
  <c r="AN160" i="7"/>
  <c r="F161" i="7"/>
  <c r="H161" i="7"/>
  <c r="J161" i="7"/>
  <c r="N161" i="7"/>
  <c r="O161" i="7"/>
  <c r="P161" i="7"/>
  <c r="R161" i="7"/>
  <c r="T161" i="7" s="1"/>
  <c r="U161" i="7" s="1"/>
  <c r="V161" i="7"/>
  <c r="AB161" i="7"/>
  <c r="AH161" i="7"/>
  <c r="AN161" i="7"/>
  <c r="F162" i="7"/>
  <c r="H162" i="7"/>
  <c r="J162" i="7"/>
  <c r="N162" i="7"/>
  <c r="O162" i="7"/>
  <c r="P162" i="7"/>
  <c r="R162" i="7"/>
  <c r="V162" i="7"/>
  <c r="AB162" i="7"/>
  <c r="AH162" i="7"/>
  <c r="AN162" i="7"/>
  <c r="F163" i="7"/>
  <c r="H163" i="7"/>
  <c r="J163" i="7"/>
  <c r="N163" i="7"/>
  <c r="O163" i="7"/>
  <c r="P163" i="7"/>
  <c r="R163" i="7"/>
  <c r="T163" i="7" s="1"/>
  <c r="U163" i="7" s="1"/>
  <c r="V163" i="7"/>
  <c r="AB163" i="7"/>
  <c r="AH163" i="7"/>
  <c r="AN163" i="7"/>
  <c r="F164" i="7"/>
  <c r="H164" i="7"/>
  <c r="J164" i="7"/>
  <c r="N164" i="7"/>
  <c r="O164" i="7"/>
  <c r="P164" i="7"/>
  <c r="R164" i="7"/>
  <c r="T164" i="7" s="1"/>
  <c r="U164" i="7" s="1"/>
  <c r="V164" i="7"/>
  <c r="AB164" i="7"/>
  <c r="AH164" i="7"/>
  <c r="AN164" i="7"/>
  <c r="F165" i="7"/>
  <c r="H165" i="7"/>
  <c r="J165" i="7"/>
  <c r="N165" i="7"/>
  <c r="O165" i="7"/>
  <c r="P165" i="7"/>
  <c r="R165" i="7"/>
  <c r="T165" i="7" s="1"/>
  <c r="U165" i="7" s="1"/>
  <c r="V165" i="7"/>
  <c r="AB165" i="7"/>
  <c r="AH165" i="7"/>
  <c r="AN165" i="7"/>
  <c r="F166" i="7"/>
  <c r="H166" i="7"/>
  <c r="J166" i="7"/>
  <c r="N166" i="7"/>
  <c r="O166" i="7"/>
  <c r="P166" i="7"/>
  <c r="R166" i="7"/>
  <c r="T166" i="7" s="1"/>
  <c r="U166" i="7" s="1"/>
  <c r="V166" i="7"/>
  <c r="AB166" i="7"/>
  <c r="AH166" i="7"/>
  <c r="AN166" i="7"/>
  <c r="F167" i="7"/>
  <c r="H167" i="7"/>
  <c r="J167" i="7"/>
  <c r="N167" i="7"/>
  <c r="O167" i="7"/>
  <c r="P167" i="7"/>
  <c r="R167" i="7"/>
  <c r="T167" i="7" s="1"/>
  <c r="U167" i="7" s="1"/>
  <c r="V167" i="7"/>
  <c r="AB167" i="7"/>
  <c r="AH167" i="7"/>
  <c r="AN167" i="7"/>
  <c r="F132" i="7"/>
  <c r="H132" i="7"/>
  <c r="J132" i="7"/>
  <c r="N132" i="7"/>
  <c r="O132" i="7"/>
  <c r="P132" i="7"/>
  <c r="R132" i="7"/>
  <c r="T132" i="7" s="1"/>
  <c r="U132" i="7" s="1"/>
  <c r="V132" i="7"/>
  <c r="AB132" i="7"/>
  <c r="AH132" i="7"/>
  <c r="AN132" i="7"/>
  <c r="F133" i="7"/>
  <c r="H133" i="7"/>
  <c r="J133" i="7"/>
  <c r="N133" i="7"/>
  <c r="O133" i="7"/>
  <c r="P133" i="7"/>
  <c r="R133" i="7"/>
  <c r="T133" i="7" s="1"/>
  <c r="U133" i="7" s="1"/>
  <c r="V133" i="7"/>
  <c r="AB133" i="7"/>
  <c r="AH133" i="7"/>
  <c r="AN133" i="7"/>
  <c r="F134" i="7"/>
  <c r="H134" i="7"/>
  <c r="J134" i="7"/>
  <c r="N134" i="7"/>
  <c r="O134" i="7"/>
  <c r="P134" i="7"/>
  <c r="R134" i="7"/>
  <c r="T134" i="7" s="1"/>
  <c r="U134" i="7" s="1"/>
  <c r="V134" i="7"/>
  <c r="AB134" i="7"/>
  <c r="AH134" i="7"/>
  <c r="AN134" i="7"/>
  <c r="F135" i="7"/>
  <c r="H135" i="7"/>
  <c r="J135" i="7"/>
  <c r="N135" i="7"/>
  <c r="O135" i="7"/>
  <c r="P135" i="7"/>
  <c r="R135" i="7"/>
  <c r="T135" i="7" s="1"/>
  <c r="U135" i="7" s="1"/>
  <c r="V135" i="7"/>
  <c r="AB135" i="7"/>
  <c r="AH135" i="7"/>
  <c r="AN135" i="7"/>
  <c r="F136" i="7"/>
  <c r="H136" i="7"/>
  <c r="J136" i="7"/>
  <c r="N136" i="7"/>
  <c r="O136" i="7"/>
  <c r="P136" i="7"/>
  <c r="R136" i="7"/>
  <c r="T136" i="7" s="1"/>
  <c r="U136" i="7" s="1"/>
  <c r="V136" i="7"/>
  <c r="AB136" i="7"/>
  <c r="AH136" i="7"/>
  <c r="AN136" i="7"/>
  <c r="F137" i="7"/>
  <c r="H137" i="7"/>
  <c r="J137" i="7"/>
  <c r="N137" i="7"/>
  <c r="O137" i="7"/>
  <c r="P137" i="7"/>
  <c r="R137" i="7"/>
  <c r="T137" i="7" s="1"/>
  <c r="U137" i="7" s="1"/>
  <c r="V137" i="7"/>
  <c r="AB137" i="7"/>
  <c r="AH137" i="7"/>
  <c r="AN137" i="7"/>
  <c r="F138" i="7"/>
  <c r="H138" i="7"/>
  <c r="J138" i="7"/>
  <c r="N138" i="7"/>
  <c r="O138" i="7"/>
  <c r="P138" i="7"/>
  <c r="R138" i="7"/>
  <c r="T138" i="7" s="1"/>
  <c r="U138" i="7" s="1"/>
  <c r="V138" i="7"/>
  <c r="AB138" i="7"/>
  <c r="AH138" i="7"/>
  <c r="AN138" i="7"/>
  <c r="F139" i="7"/>
  <c r="H139" i="7"/>
  <c r="J139" i="7"/>
  <c r="N139" i="7"/>
  <c r="O139" i="7"/>
  <c r="P139" i="7"/>
  <c r="R139" i="7"/>
  <c r="T139" i="7" s="1"/>
  <c r="U139" i="7" s="1"/>
  <c r="V139" i="7"/>
  <c r="AB139" i="7"/>
  <c r="AH139" i="7"/>
  <c r="AN139" i="7"/>
  <c r="F140" i="7"/>
  <c r="H140" i="7"/>
  <c r="J140" i="7"/>
  <c r="N140" i="7"/>
  <c r="O140" i="7"/>
  <c r="P140" i="7"/>
  <c r="R140" i="7"/>
  <c r="T140" i="7" s="1"/>
  <c r="U140" i="7" s="1"/>
  <c r="V140" i="7"/>
  <c r="AB140" i="7"/>
  <c r="AH140" i="7"/>
  <c r="AN140" i="7"/>
  <c r="F141" i="7"/>
  <c r="H141" i="7"/>
  <c r="J141" i="7"/>
  <c r="N141" i="7"/>
  <c r="O141" i="7"/>
  <c r="P141" i="7"/>
  <c r="R141" i="7"/>
  <c r="T141" i="7" s="1"/>
  <c r="U141" i="7" s="1"/>
  <c r="V141" i="7"/>
  <c r="AB141" i="7"/>
  <c r="AH141" i="7"/>
  <c r="AN141" i="7"/>
  <c r="F142" i="7"/>
  <c r="H142" i="7"/>
  <c r="J142" i="7"/>
  <c r="N142" i="7"/>
  <c r="O142" i="7"/>
  <c r="P142" i="7"/>
  <c r="R142" i="7"/>
  <c r="T142" i="7" s="1"/>
  <c r="U142" i="7" s="1"/>
  <c r="V142" i="7"/>
  <c r="AB142" i="7"/>
  <c r="AH142" i="7"/>
  <c r="AN142" i="7"/>
  <c r="F143" i="7"/>
  <c r="H143" i="7"/>
  <c r="J143" i="7"/>
  <c r="N143" i="7"/>
  <c r="O143" i="7"/>
  <c r="P143" i="7"/>
  <c r="R143" i="7"/>
  <c r="T143" i="7" s="1"/>
  <c r="U143" i="7" s="1"/>
  <c r="V143" i="7"/>
  <c r="AB143" i="7"/>
  <c r="AH143" i="7"/>
  <c r="AN143" i="7"/>
  <c r="F144" i="7"/>
  <c r="H144" i="7"/>
  <c r="J144" i="7"/>
  <c r="N144" i="7"/>
  <c r="O144" i="7"/>
  <c r="P144" i="7"/>
  <c r="R144" i="7"/>
  <c r="T144" i="7" s="1"/>
  <c r="U144" i="7" s="1"/>
  <c r="V144" i="7"/>
  <c r="AB144" i="7"/>
  <c r="AH144" i="7"/>
  <c r="AN144" i="7"/>
  <c r="F109" i="7"/>
  <c r="H109" i="7"/>
  <c r="J109" i="7"/>
  <c r="N109" i="7"/>
  <c r="O109" i="7"/>
  <c r="P109" i="7"/>
  <c r="R109" i="7"/>
  <c r="T109" i="7" s="1"/>
  <c r="U109" i="7" s="1"/>
  <c r="V109" i="7"/>
  <c r="AB109" i="7"/>
  <c r="AH109" i="7"/>
  <c r="AN109" i="7"/>
  <c r="F110" i="7"/>
  <c r="H110" i="7"/>
  <c r="J110" i="7"/>
  <c r="N110" i="7"/>
  <c r="O110" i="7"/>
  <c r="P110" i="7"/>
  <c r="R110" i="7"/>
  <c r="T110" i="7" s="1"/>
  <c r="U110" i="7" s="1"/>
  <c r="V110" i="7"/>
  <c r="AB110" i="7"/>
  <c r="AH110" i="7"/>
  <c r="AN110" i="7"/>
  <c r="F111" i="7"/>
  <c r="H111" i="7"/>
  <c r="J111" i="7"/>
  <c r="N111" i="7"/>
  <c r="O111" i="7"/>
  <c r="P111" i="7"/>
  <c r="R111" i="7"/>
  <c r="T111" i="7" s="1"/>
  <c r="U111" i="7" s="1"/>
  <c r="V111" i="7"/>
  <c r="AB111" i="7"/>
  <c r="AH111" i="7"/>
  <c r="AN111" i="7"/>
  <c r="F112" i="7"/>
  <c r="H112" i="7"/>
  <c r="J112" i="7"/>
  <c r="N112" i="7"/>
  <c r="O112" i="7"/>
  <c r="P112" i="7"/>
  <c r="R112" i="7"/>
  <c r="T112" i="7" s="1"/>
  <c r="U112" i="7" s="1"/>
  <c r="V112" i="7"/>
  <c r="AB112" i="7"/>
  <c r="AH112" i="7"/>
  <c r="AN112" i="7"/>
  <c r="F113" i="7"/>
  <c r="H113" i="7"/>
  <c r="J113" i="7"/>
  <c r="N113" i="7"/>
  <c r="O113" i="7"/>
  <c r="P113" i="7"/>
  <c r="R113" i="7"/>
  <c r="T113" i="7" s="1"/>
  <c r="U113" i="7" s="1"/>
  <c r="V113" i="7"/>
  <c r="AB113" i="7"/>
  <c r="AH113" i="7"/>
  <c r="AN113" i="7"/>
  <c r="F114" i="7"/>
  <c r="H114" i="7"/>
  <c r="J114" i="7"/>
  <c r="N114" i="7"/>
  <c r="O114" i="7"/>
  <c r="P114" i="7"/>
  <c r="R114" i="7"/>
  <c r="T114" i="7" s="1"/>
  <c r="U114" i="7" s="1"/>
  <c r="V114" i="7"/>
  <c r="AB114" i="7"/>
  <c r="AH114" i="7"/>
  <c r="AN114" i="7"/>
  <c r="F115" i="7"/>
  <c r="H115" i="7"/>
  <c r="J115" i="7"/>
  <c r="N115" i="7"/>
  <c r="O115" i="7"/>
  <c r="P115" i="7"/>
  <c r="R115" i="7"/>
  <c r="T115" i="7" s="1"/>
  <c r="U115" i="7" s="1"/>
  <c r="V115" i="7"/>
  <c r="AB115" i="7"/>
  <c r="AH115" i="7"/>
  <c r="AN115" i="7"/>
  <c r="F116" i="7"/>
  <c r="H116" i="7"/>
  <c r="J116" i="7"/>
  <c r="N116" i="7"/>
  <c r="O116" i="7"/>
  <c r="P116" i="7"/>
  <c r="R116" i="7"/>
  <c r="T116" i="7" s="1"/>
  <c r="U116" i="7" s="1"/>
  <c r="V116" i="7"/>
  <c r="AB116" i="7"/>
  <c r="AH116" i="7"/>
  <c r="AN116" i="7"/>
  <c r="F117" i="7"/>
  <c r="H117" i="7"/>
  <c r="J117" i="7"/>
  <c r="N117" i="7"/>
  <c r="O117" i="7"/>
  <c r="P117" i="7"/>
  <c r="R117" i="7"/>
  <c r="T117" i="7" s="1"/>
  <c r="U117" i="7" s="1"/>
  <c r="V117" i="7"/>
  <c r="AB117" i="7"/>
  <c r="AH117" i="7"/>
  <c r="AN117" i="7"/>
  <c r="F118" i="7"/>
  <c r="H118" i="7"/>
  <c r="J118" i="7"/>
  <c r="N118" i="7"/>
  <c r="O118" i="7"/>
  <c r="P118" i="7"/>
  <c r="R118" i="7"/>
  <c r="T118" i="7" s="1"/>
  <c r="U118" i="7" s="1"/>
  <c r="V118" i="7"/>
  <c r="AB118" i="7"/>
  <c r="AH118" i="7"/>
  <c r="AN118" i="7"/>
  <c r="F119" i="7"/>
  <c r="H119" i="7"/>
  <c r="J119" i="7"/>
  <c r="N119" i="7"/>
  <c r="O119" i="7"/>
  <c r="P119" i="7"/>
  <c r="R119" i="7"/>
  <c r="T119" i="7" s="1"/>
  <c r="U119" i="7" s="1"/>
  <c r="V119" i="7"/>
  <c r="AB119" i="7"/>
  <c r="AH119" i="7"/>
  <c r="AN119" i="7"/>
  <c r="F120" i="7"/>
  <c r="H120" i="7"/>
  <c r="J120" i="7"/>
  <c r="N120" i="7"/>
  <c r="O120" i="7"/>
  <c r="P120" i="7"/>
  <c r="R120" i="7"/>
  <c r="T120" i="7" s="1"/>
  <c r="U120" i="7" s="1"/>
  <c r="V120" i="7"/>
  <c r="AB120" i="7"/>
  <c r="AH120" i="7"/>
  <c r="AN120" i="7"/>
  <c r="F121" i="7"/>
  <c r="H121" i="7"/>
  <c r="J121" i="7"/>
  <c r="N121" i="7"/>
  <c r="O121" i="7"/>
  <c r="P121" i="7"/>
  <c r="R121" i="7"/>
  <c r="T121" i="7" s="1"/>
  <c r="U121" i="7" s="1"/>
  <c r="V121" i="7"/>
  <c r="AB121" i="7"/>
  <c r="AH121" i="7"/>
  <c r="AN121" i="7"/>
  <c r="F86" i="7"/>
  <c r="H86" i="7"/>
  <c r="J86" i="7"/>
  <c r="N86" i="7"/>
  <c r="O86" i="7"/>
  <c r="P86" i="7"/>
  <c r="R86" i="7"/>
  <c r="T86" i="7" s="1"/>
  <c r="V86" i="7"/>
  <c r="AB86" i="7"/>
  <c r="AH86" i="7"/>
  <c r="AN86" i="7"/>
  <c r="F87" i="7"/>
  <c r="H87" i="7"/>
  <c r="J87" i="7"/>
  <c r="N87" i="7"/>
  <c r="O87" i="7"/>
  <c r="P87" i="7"/>
  <c r="R87" i="7"/>
  <c r="T87" i="7" s="1"/>
  <c r="V87" i="7"/>
  <c r="AB87" i="7"/>
  <c r="AH87" i="7"/>
  <c r="AN87" i="7"/>
  <c r="F88" i="7"/>
  <c r="H88" i="7"/>
  <c r="J88" i="7"/>
  <c r="N88" i="7"/>
  <c r="O88" i="7"/>
  <c r="P88" i="7"/>
  <c r="R88" i="7"/>
  <c r="T88" i="7" s="1"/>
  <c r="U88" i="7" s="1"/>
  <c r="V88" i="7"/>
  <c r="AB88" i="7"/>
  <c r="AH88" i="7"/>
  <c r="AN88" i="7"/>
  <c r="F89" i="7"/>
  <c r="H89" i="7"/>
  <c r="J89" i="7"/>
  <c r="N89" i="7"/>
  <c r="O89" i="7"/>
  <c r="P89" i="7"/>
  <c r="R89" i="7"/>
  <c r="T89" i="7" s="1"/>
  <c r="U89" i="7" s="1"/>
  <c r="V89" i="7"/>
  <c r="AB89" i="7"/>
  <c r="AH89" i="7"/>
  <c r="AN89" i="7"/>
  <c r="F90" i="7"/>
  <c r="H90" i="7"/>
  <c r="J90" i="7"/>
  <c r="N90" i="7"/>
  <c r="O90" i="7"/>
  <c r="P90" i="7"/>
  <c r="R90" i="7"/>
  <c r="T90" i="7" s="1"/>
  <c r="V90" i="7"/>
  <c r="AB90" i="7"/>
  <c r="AH90" i="7"/>
  <c r="AN90" i="7"/>
  <c r="F91" i="7"/>
  <c r="H91" i="7"/>
  <c r="J91" i="7"/>
  <c r="N91" i="7"/>
  <c r="O91" i="7"/>
  <c r="P91" i="7"/>
  <c r="R91" i="7"/>
  <c r="T91" i="7" s="1"/>
  <c r="V91" i="7"/>
  <c r="AB91" i="7"/>
  <c r="AH91" i="7"/>
  <c r="AN91" i="7"/>
  <c r="F92" i="7"/>
  <c r="H92" i="7"/>
  <c r="J92" i="7"/>
  <c r="N92" i="7"/>
  <c r="O92" i="7"/>
  <c r="P92" i="7"/>
  <c r="R92" i="7"/>
  <c r="T92" i="7" s="1"/>
  <c r="V92" i="7"/>
  <c r="AB92" i="7"/>
  <c r="AH92" i="7"/>
  <c r="AN92" i="7"/>
  <c r="F93" i="7"/>
  <c r="H93" i="7"/>
  <c r="J93" i="7"/>
  <c r="N93" i="7"/>
  <c r="O93" i="7"/>
  <c r="P93" i="7"/>
  <c r="R93" i="7"/>
  <c r="T93" i="7" s="1"/>
  <c r="V93" i="7"/>
  <c r="AB93" i="7"/>
  <c r="AH93" i="7"/>
  <c r="AN93" i="7"/>
  <c r="F94" i="7"/>
  <c r="H94" i="7"/>
  <c r="J94" i="7"/>
  <c r="N94" i="7"/>
  <c r="O94" i="7"/>
  <c r="P94" i="7"/>
  <c r="R94" i="7"/>
  <c r="T94" i="7" s="1"/>
  <c r="V94" i="7"/>
  <c r="AB94" i="7"/>
  <c r="AH94" i="7"/>
  <c r="AN94" i="7"/>
  <c r="F95" i="7"/>
  <c r="H95" i="7"/>
  <c r="J95" i="7"/>
  <c r="N95" i="7"/>
  <c r="O95" i="7"/>
  <c r="P95" i="7"/>
  <c r="R95" i="7"/>
  <c r="T95" i="7" s="1"/>
  <c r="U95" i="7" s="1"/>
  <c r="V95" i="7"/>
  <c r="AB95" i="7"/>
  <c r="AH95" i="7"/>
  <c r="AN95" i="7"/>
  <c r="F96" i="7"/>
  <c r="H96" i="7"/>
  <c r="J96" i="7"/>
  <c r="N96" i="7"/>
  <c r="O96" i="7"/>
  <c r="P96" i="7"/>
  <c r="R96" i="7"/>
  <c r="V96" i="7"/>
  <c r="AB96" i="7"/>
  <c r="AH96" i="7"/>
  <c r="AN96" i="7"/>
  <c r="F97" i="7"/>
  <c r="H97" i="7"/>
  <c r="J97" i="7"/>
  <c r="N97" i="7"/>
  <c r="O97" i="7"/>
  <c r="P97" i="7"/>
  <c r="R97" i="7"/>
  <c r="T97" i="7" s="1"/>
  <c r="U97" i="7" s="1"/>
  <c r="V97" i="7"/>
  <c r="AB97" i="7"/>
  <c r="AH97" i="7"/>
  <c r="AN97" i="7"/>
  <c r="F98" i="7"/>
  <c r="H98" i="7"/>
  <c r="J98" i="7"/>
  <c r="N98" i="7"/>
  <c r="O98" i="7"/>
  <c r="P98" i="7"/>
  <c r="R98" i="7"/>
  <c r="T98" i="7" s="1"/>
  <c r="V98" i="7"/>
  <c r="AB98" i="7"/>
  <c r="AH98" i="7"/>
  <c r="AN98" i="7"/>
  <c r="F63" i="7"/>
  <c r="H63" i="7"/>
  <c r="J63" i="7"/>
  <c r="N63" i="7"/>
  <c r="O63" i="7"/>
  <c r="P63" i="7"/>
  <c r="R63" i="7"/>
  <c r="T63" i="7" s="1"/>
  <c r="U63" i="7" s="1"/>
  <c r="V63" i="7"/>
  <c r="AB63" i="7"/>
  <c r="AH63" i="7"/>
  <c r="AN63" i="7"/>
  <c r="F64" i="7"/>
  <c r="H64" i="7"/>
  <c r="J64" i="7"/>
  <c r="N64" i="7"/>
  <c r="O64" i="7"/>
  <c r="P64" i="7"/>
  <c r="R64" i="7"/>
  <c r="T64" i="7" s="1"/>
  <c r="U64" i="7" s="1"/>
  <c r="V64" i="7"/>
  <c r="AB64" i="7"/>
  <c r="AH64" i="7"/>
  <c r="AN64" i="7"/>
  <c r="F65" i="7"/>
  <c r="H65" i="7"/>
  <c r="J65" i="7"/>
  <c r="N65" i="7"/>
  <c r="O65" i="7"/>
  <c r="P65" i="7"/>
  <c r="R65" i="7"/>
  <c r="T65" i="7" s="1"/>
  <c r="U65" i="7" s="1"/>
  <c r="V65" i="7"/>
  <c r="AB65" i="7"/>
  <c r="AH65" i="7"/>
  <c r="AN65" i="7"/>
  <c r="F66" i="7"/>
  <c r="H66" i="7"/>
  <c r="J66" i="7"/>
  <c r="N66" i="7"/>
  <c r="O66" i="7"/>
  <c r="P66" i="7"/>
  <c r="R66" i="7"/>
  <c r="T66" i="7" s="1"/>
  <c r="U66" i="7" s="1"/>
  <c r="V66" i="7"/>
  <c r="AB66" i="7"/>
  <c r="AH66" i="7"/>
  <c r="AN66" i="7"/>
  <c r="F67" i="7"/>
  <c r="H67" i="7"/>
  <c r="J67" i="7"/>
  <c r="N67" i="7"/>
  <c r="O67" i="7"/>
  <c r="P67" i="7"/>
  <c r="R67" i="7"/>
  <c r="T67" i="7" s="1"/>
  <c r="U67" i="7" s="1"/>
  <c r="V67" i="7"/>
  <c r="AB67" i="7"/>
  <c r="AH67" i="7"/>
  <c r="AN67" i="7"/>
  <c r="F68" i="7"/>
  <c r="H68" i="7"/>
  <c r="J68" i="7"/>
  <c r="N68" i="7"/>
  <c r="O68" i="7"/>
  <c r="P68" i="7"/>
  <c r="R68" i="7"/>
  <c r="T68" i="7" s="1"/>
  <c r="U68" i="7" s="1"/>
  <c r="V68" i="7"/>
  <c r="AB68" i="7"/>
  <c r="AH68" i="7"/>
  <c r="AN68" i="7"/>
  <c r="F69" i="7"/>
  <c r="H69" i="7"/>
  <c r="J69" i="7"/>
  <c r="N69" i="7"/>
  <c r="O69" i="7"/>
  <c r="P69" i="7"/>
  <c r="R69" i="7"/>
  <c r="T69" i="7" s="1"/>
  <c r="U69" i="7" s="1"/>
  <c r="V69" i="7"/>
  <c r="AB69" i="7"/>
  <c r="AH69" i="7"/>
  <c r="AN69" i="7"/>
  <c r="F70" i="7"/>
  <c r="H70" i="7"/>
  <c r="J70" i="7"/>
  <c r="N70" i="7"/>
  <c r="O70" i="7"/>
  <c r="P70" i="7"/>
  <c r="R70" i="7"/>
  <c r="T70" i="7" s="1"/>
  <c r="U70" i="7" s="1"/>
  <c r="V70" i="7"/>
  <c r="AB70" i="7"/>
  <c r="AH70" i="7"/>
  <c r="AN70" i="7"/>
  <c r="F71" i="7"/>
  <c r="H71" i="7"/>
  <c r="J71" i="7"/>
  <c r="N71" i="7"/>
  <c r="O71" i="7"/>
  <c r="P71" i="7"/>
  <c r="R71" i="7"/>
  <c r="T71" i="7" s="1"/>
  <c r="U71" i="7" s="1"/>
  <c r="V71" i="7"/>
  <c r="AB71" i="7"/>
  <c r="AH71" i="7"/>
  <c r="AN71" i="7"/>
  <c r="F72" i="7"/>
  <c r="H72" i="7"/>
  <c r="J72" i="7"/>
  <c r="N72" i="7"/>
  <c r="O72" i="7"/>
  <c r="P72" i="7"/>
  <c r="R72" i="7"/>
  <c r="T72" i="7" s="1"/>
  <c r="U72" i="7" s="1"/>
  <c r="V72" i="7"/>
  <c r="AB72" i="7"/>
  <c r="AH72" i="7"/>
  <c r="AN72" i="7"/>
  <c r="F73" i="7"/>
  <c r="H73" i="7"/>
  <c r="J73" i="7"/>
  <c r="N73" i="7"/>
  <c r="O73" i="7"/>
  <c r="P73" i="7"/>
  <c r="R73" i="7"/>
  <c r="T73" i="7" s="1"/>
  <c r="U73" i="7" s="1"/>
  <c r="V73" i="7"/>
  <c r="AB73" i="7"/>
  <c r="AH73" i="7"/>
  <c r="AN73" i="7"/>
  <c r="F74" i="7"/>
  <c r="H74" i="7"/>
  <c r="J74" i="7"/>
  <c r="N74" i="7"/>
  <c r="O74" i="7"/>
  <c r="P74" i="7"/>
  <c r="R74" i="7"/>
  <c r="T74" i="7" s="1"/>
  <c r="U74" i="7" s="1"/>
  <c r="V74" i="7"/>
  <c r="AB74" i="7"/>
  <c r="AH74" i="7"/>
  <c r="AN74" i="7"/>
  <c r="F75" i="7"/>
  <c r="H75" i="7"/>
  <c r="J75" i="7"/>
  <c r="N75" i="7"/>
  <c r="O75" i="7"/>
  <c r="P75" i="7"/>
  <c r="R75" i="7"/>
  <c r="T75" i="7" s="1"/>
  <c r="U75" i="7" s="1"/>
  <c r="V75" i="7"/>
  <c r="AB75" i="7"/>
  <c r="AH75" i="7"/>
  <c r="AN75" i="7"/>
  <c r="H40" i="7"/>
  <c r="J40" i="7"/>
  <c r="N40" i="7"/>
  <c r="O40" i="7"/>
  <c r="P40" i="7"/>
  <c r="R40" i="7"/>
  <c r="T40" i="7" s="1"/>
  <c r="U40" i="7" s="1"/>
  <c r="V40" i="7"/>
  <c r="AB40" i="7"/>
  <c r="AH40" i="7"/>
  <c r="AN40" i="7"/>
  <c r="H41" i="7"/>
  <c r="J41" i="7"/>
  <c r="N41" i="7"/>
  <c r="O41" i="7"/>
  <c r="P41" i="7"/>
  <c r="R41" i="7"/>
  <c r="T41" i="7" s="1"/>
  <c r="U41" i="7" s="1"/>
  <c r="V41" i="7"/>
  <c r="AB41" i="7"/>
  <c r="AH41" i="7"/>
  <c r="AN41" i="7"/>
  <c r="H42" i="7"/>
  <c r="J42" i="7"/>
  <c r="N42" i="7"/>
  <c r="O42" i="7"/>
  <c r="P42" i="7"/>
  <c r="R42" i="7"/>
  <c r="T42" i="7" s="1"/>
  <c r="U42" i="7" s="1"/>
  <c r="V42" i="7"/>
  <c r="AB42" i="7"/>
  <c r="AH42" i="7"/>
  <c r="AN42" i="7"/>
  <c r="H43" i="7"/>
  <c r="J43" i="7"/>
  <c r="N43" i="7"/>
  <c r="O43" i="7"/>
  <c r="P43" i="7"/>
  <c r="R43" i="7"/>
  <c r="T43" i="7" s="1"/>
  <c r="U43" i="7" s="1"/>
  <c r="V43" i="7"/>
  <c r="AB43" i="7"/>
  <c r="AH43" i="7"/>
  <c r="AN43" i="7"/>
  <c r="H44" i="7"/>
  <c r="J44" i="7"/>
  <c r="N44" i="7"/>
  <c r="O44" i="7"/>
  <c r="P44" i="7"/>
  <c r="R44" i="7"/>
  <c r="T44" i="7" s="1"/>
  <c r="U44" i="7" s="1"/>
  <c r="V44" i="7"/>
  <c r="AB44" i="7"/>
  <c r="AH44" i="7"/>
  <c r="AN44" i="7"/>
  <c r="H45" i="7"/>
  <c r="J45" i="7"/>
  <c r="N45" i="7"/>
  <c r="O45" i="7"/>
  <c r="P45" i="7"/>
  <c r="R45" i="7"/>
  <c r="T45" i="7" s="1"/>
  <c r="U45" i="7" s="1"/>
  <c r="V45" i="7"/>
  <c r="AB45" i="7"/>
  <c r="AH45" i="7"/>
  <c r="AN45" i="7"/>
  <c r="H46" i="7"/>
  <c r="J46" i="7"/>
  <c r="N46" i="7"/>
  <c r="O46" i="7"/>
  <c r="P46" i="7"/>
  <c r="R46" i="7"/>
  <c r="T46" i="7" s="1"/>
  <c r="U46" i="7" s="1"/>
  <c r="V46" i="7"/>
  <c r="AB46" i="7"/>
  <c r="AH46" i="7"/>
  <c r="AN46" i="7"/>
  <c r="H47" i="7"/>
  <c r="J47" i="7"/>
  <c r="N47" i="7"/>
  <c r="O47" i="7"/>
  <c r="P47" i="7"/>
  <c r="R47" i="7"/>
  <c r="T47" i="7" s="1"/>
  <c r="U47" i="7" s="1"/>
  <c r="V47" i="7"/>
  <c r="AB47" i="7"/>
  <c r="AH47" i="7"/>
  <c r="AN47" i="7"/>
  <c r="H48" i="7"/>
  <c r="J48" i="7"/>
  <c r="N48" i="7"/>
  <c r="O48" i="7"/>
  <c r="P48" i="7"/>
  <c r="R48" i="7"/>
  <c r="T48" i="7" s="1"/>
  <c r="U48" i="7" s="1"/>
  <c r="V48" i="7"/>
  <c r="AB48" i="7"/>
  <c r="AH48" i="7"/>
  <c r="AN48" i="7"/>
  <c r="H49" i="7"/>
  <c r="J49" i="7"/>
  <c r="N49" i="7"/>
  <c r="O49" i="7"/>
  <c r="P49" i="7"/>
  <c r="R49" i="7"/>
  <c r="T49" i="7" s="1"/>
  <c r="U49" i="7" s="1"/>
  <c r="V49" i="7"/>
  <c r="AB49" i="7"/>
  <c r="AH49" i="7"/>
  <c r="AN49" i="7"/>
  <c r="H50" i="7"/>
  <c r="J50" i="7"/>
  <c r="N50" i="7"/>
  <c r="O50" i="7"/>
  <c r="P50" i="7"/>
  <c r="R50" i="7"/>
  <c r="T50" i="7" s="1"/>
  <c r="V50" i="7"/>
  <c r="AB50" i="7"/>
  <c r="AH50" i="7"/>
  <c r="AN50" i="7"/>
  <c r="H51" i="7"/>
  <c r="J51" i="7"/>
  <c r="N51" i="7"/>
  <c r="O51" i="7"/>
  <c r="P51" i="7"/>
  <c r="R51" i="7"/>
  <c r="T51" i="7" s="1"/>
  <c r="U51" i="7" s="1"/>
  <c r="V51" i="7"/>
  <c r="AB51" i="7"/>
  <c r="AH51" i="7"/>
  <c r="AN51" i="7"/>
  <c r="H52" i="7"/>
  <c r="J52" i="7"/>
  <c r="N52" i="7"/>
  <c r="O52" i="7"/>
  <c r="P52" i="7"/>
  <c r="R52" i="7"/>
  <c r="T52" i="7" s="1"/>
  <c r="U52" i="7" s="1"/>
  <c r="V52" i="7"/>
  <c r="AB52" i="7"/>
  <c r="AH52" i="7"/>
  <c r="AN52" i="7"/>
  <c r="M16" i="7"/>
  <c r="S16" i="7"/>
  <c r="Y16" i="7"/>
  <c r="AK16" i="7"/>
  <c r="AQ16" i="7"/>
  <c r="M17" i="7"/>
  <c r="S17" i="7"/>
  <c r="Y17" i="7"/>
  <c r="AK17" i="7"/>
  <c r="AQ17" i="7"/>
  <c r="M18" i="7"/>
  <c r="S18" i="7"/>
  <c r="Y18" i="7"/>
  <c r="AK18" i="7"/>
  <c r="AQ18" i="7"/>
  <c r="M19" i="7"/>
  <c r="S19" i="7"/>
  <c r="Y19" i="7"/>
  <c r="AK19" i="7"/>
  <c r="AQ19" i="7"/>
  <c r="M20" i="7"/>
  <c r="S20" i="7"/>
  <c r="Y20" i="7"/>
  <c r="AK20" i="7"/>
  <c r="AQ20" i="7"/>
  <c r="M21" i="7"/>
  <c r="S21" i="7"/>
  <c r="Y21" i="7"/>
  <c r="AK21" i="7"/>
  <c r="AQ21" i="7"/>
  <c r="M22" i="7"/>
  <c r="S22" i="7"/>
  <c r="Y22" i="7"/>
  <c r="AK22" i="7"/>
  <c r="AQ22" i="7"/>
  <c r="M23" i="7"/>
  <c r="S23" i="7"/>
  <c r="Y23" i="7"/>
  <c r="AK23" i="7"/>
  <c r="AQ23" i="7"/>
  <c r="M24" i="7"/>
  <c r="S24" i="7"/>
  <c r="Y24" i="7"/>
  <c r="AK24" i="7"/>
  <c r="AQ24" i="7"/>
  <c r="M25" i="7"/>
  <c r="S25" i="7"/>
  <c r="Y25" i="7"/>
  <c r="AK25" i="7"/>
  <c r="AQ25" i="7"/>
  <c r="M26" i="7"/>
  <c r="S26" i="7"/>
  <c r="Y26" i="7"/>
  <c r="AK26" i="7"/>
  <c r="AQ26" i="7"/>
  <c r="M27" i="7"/>
  <c r="S27" i="7"/>
  <c r="Y27" i="7"/>
  <c r="AK27" i="7"/>
  <c r="AQ27" i="7"/>
  <c r="M28" i="7"/>
  <c r="S28" i="7"/>
  <c r="Y28" i="7"/>
  <c r="AK28" i="7"/>
  <c r="AQ28" i="7"/>
  <c r="N123" i="7"/>
  <c r="N100" i="7"/>
  <c r="H77" i="7"/>
  <c r="J77" i="7"/>
  <c r="F146" i="7"/>
  <c r="F100" i="7"/>
  <c r="F77" i="7"/>
  <c r="M108" i="13"/>
  <c r="J112" i="13"/>
  <c r="I165" i="27"/>
  <c r="P100" i="7"/>
  <c r="AJ164" i="6"/>
  <c r="J81" i="30" s="1"/>
  <c r="AG164" i="6"/>
  <c r="AD164" i="6"/>
  <c r="H81" i="30" s="1"/>
  <c r="AA164" i="6"/>
  <c r="G81" i="30" s="1"/>
  <c r="X164" i="6"/>
  <c r="F81" i="30" s="1"/>
  <c r="R164" i="6"/>
  <c r="J80" i="1" s="1"/>
  <c r="E81" i="30" s="1"/>
  <c r="O164" i="6"/>
  <c r="I80" i="1" s="1"/>
  <c r="L164" i="6"/>
  <c r="I164" i="6"/>
  <c r="G80" i="1" s="1"/>
  <c r="F164" i="6"/>
  <c r="E164" i="6"/>
  <c r="E81" i="1" s="1"/>
  <c r="D164" i="6"/>
  <c r="E80" i="1" s="1"/>
  <c r="AJ142" i="6"/>
  <c r="J79" i="30" s="1"/>
  <c r="AG142" i="6"/>
  <c r="I79" i="30" s="1"/>
  <c r="AD142" i="6"/>
  <c r="H79" i="30" s="1"/>
  <c r="AA142" i="6"/>
  <c r="G79" i="30" s="1"/>
  <c r="X142" i="6"/>
  <c r="F79" i="30" s="1"/>
  <c r="R142" i="6"/>
  <c r="O142" i="6"/>
  <c r="I78" i="1" s="1"/>
  <c r="L142" i="6"/>
  <c r="I142" i="6"/>
  <c r="G78" i="1" s="1"/>
  <c r="F142" i="6"/>
  <c r="E142" i="6"/>
  <c r="D142" i="6"/>
  <c r="E78" i="1" s="1"/>
  <c r="AJ120" i="6"/>
  <c r="J77" i="30" s="1"/>
  <c r="AG120" i="6"/>
  <c r="AD120" i="6"/>
  <c r="H77" i="30" s="1"/>
  <c r="AA120" i="6"/>
  <c r="G77" i="30" s="1"/>
  <c r="X120" i="6"/>
  <c r="F77" i="30" s="1"/>
  <c r="R120" i="6"/>
  <c r="O120" i="6"/>
  <c r="L120" i="6"/>
  <c r="H76" i="1" s="1"/>
  <c r="I120" i="6"/>
  <c r="G76" i="1" s="1"/>
  <c r="F120" i="6"/>
  <c r="E120" i="6"/>
  <c r="E77" i="1" s="1"/>
  <c r="D120" i="6"/>
  <c r="AJ98" i="6"/>
  <c r="J75" i="30" s="1"/>
  <c r="AG98" i="6"/>
  <c r="I75" i="30" s="1"/>
  <c r="AD98" i="6"/>
  <c r="AA98" i="6"/>
  <c r="X98" i="6"/>
  <c r="F75" i="30" s="1"/>
  <c r="R98" i="6"/>
  <c r="O98" i="6"/>
  <c r="L98" i="6"/>
  <c r="I98" i="6"/>
  <c r="F98" i="6"/>
  <c r="F74" i="1" s="1"/>
  <c r="E98" i="6"/>
  <c r="D98" i="6"/>
  <c r="AJ75" i="6"/>
  <c r="J73" i="30" s="1"/>
  <c r="AG75" i="6"/>
  <c r="I73" i="30" s="1"/>
  <c r="AD75" i="6"/>
  <c r="H73" i="30" s="1"/>
  <c r="AA75" i="6"/>
  <c r="G73" i="30" s="1"/>
  <c r="X75" i="6"/>
  <c r="F73" i="30" s="1"/>
  <c r="R75" i="6"/>
  <c r="O75" i="6"/>
  <c r="L75" i="6"/>
  <c r="H72" i="1" s="1"/>
  <c r="I75" i="6"/>
  <c r="G72" i="1" s="1"/>
  <c r="F75" i="6"/>
  <c r="F72" i="1" s="1"/>
  <c r="E75" i="6"/>
  <c r="E73" i="1" s="1"/>
  <c r="D75" i="6"/>
  <c r="E72" i="1" s="1"/>
  <c r="AJ52" i="6"/>
  <c r="J71" i="30" s="1"/>
  <c r="AG52" i="6"/>
  <c r="I71" i="30" s="1"/>
  <c r="AD52" i="6"/>
  <c r="H71" i="30" s="1"/>
  <c r="AA52" i="6"/>
  <c r="X52" i="6"/>
  <c r="F71" i="30" s="1"/>
  <c r="R52" i="6"/>
  <c r="J70" i="1" s="1"/>
  <c r="O52" i="6"/>
  <c r="I70" i="1" s="1"/>
  <c r="L52" i="6"/>
  <c r="I52" i="6"/>
  <c r="G70" i="1" s="1"/>
  <c r="F52" i="6"/>
  <c r="E52" i="6"/>
  <c r="D52" i="6"/>
  <c r="D15" i="6"/>
  <c r="E15" i="6"/>
  <c r="F15" i="6"/>
  <c r="I15" i="6"/>
  <c r="L15" i="6"/>
  <c r="O15" i="6"/>
  <c r="R15" i="6"/>
  <c r="X15" i="6"/>
  <c r="D73" i="18" s="1"/>
  <c r="AA15" i="6"/>
  <c r="E73" i="18" s="1"/>
  <c r="AD15" i="6"/>
  <c r="F73" i="18" s="1"/>
  <c r="AG15" i="6"/>
  <c r="G73" i="18" s="1"/>
  <c r="AJ15" i="6"/>
  <c r="H73" i="18" s="1"/>
  <c r="D16" i="6"/>
  <c r="E16" i="6"/>
  <c r="F16" i="6"/>
  <c r="I16" i="6"/>
  <c r="L16" i="6"/>
  <c r="O16" i="6"/>
  <c r="R16" i="6"/>
  <c r="X16" i="6"/>
  <c r="D74" i="18" s="1"/>
  <c r="AA16" i="6"/>
  <c r="E74" i="18" s="1"/>
  <c r="AD16" i="6"/>
  <c r="F74" i="18" s="1"/>
  <c r="AG16" i="6"/>
  <c r="AJ16" i="6"/>
  <c r="H74" i="18" s="1"/>
  <c r="D17" i="6"/>
  <c r="E17" i="6"/>
  <c r="F17" i="6"/>
  <c r="I17" i="6"/>
  <c r="L17" i="6"/>
  <c r="O17" i="6"/>
  <c r="R17" i="6"/>
  <c r="X17" i="6"/>
  <c r="AA17" i="6"/>
  <c r="E75" i="18" s="1"/>
  <c r="AD17" i="6"/>
  <c r="F75" i="18" s="1"/>
  <c r="AG17" i="6"/>
  <c r="G75" i="18" s="1"/>
  <c r="AJ17" i="6"/>
  <c r="H75" i="18" s="1"/>
  <c r="D18" i="6"/>
  <c r="E18" i="6"/>
  <c r="F18" i="6"/>
  <c r="I18" i="6"/>
  <c r="L18" i="6"/>
  <c r="O18" i="6"/>
  <c r="R18" i="6"/>
  <c r="X18" i="6"/>
  <c r="D76" i="18" s="1"/>
  <c r="AA18" i="6"/>
  <c r="E76" i="18" s="1"/>
  <c r="AD18" i="6"/>
  <c r="F76" i="18" s="1"/>
  <c r="AG18" i="6"/>
  <c r="G76" i="18" s="1"/>
  <c r="AJ18" i="6"/>
  <c r="H76" i="18" s="1"/>
  <c r="D19" i="6"/>
  <c r="E19" i="6"/>
  <c r="F19" i="6"/>
  <c r="I19" i="6"/>
  <c r="L19" i="6"/>
  <c r="O19" i="6"/>
  <c r="R19" i="6"/>
  <c r="X19" i="6"/>
  <c r="D77" i="18" s="1"/>
  <c r="AA19" i="6"/>
  <c r="E77" i="18" s="1"/>
  <c r="AD19" i="6"/>
  <c r="F77" i="18" s="1"/>
  <c r="AG19" i="6"/>
  <c r="G77" i="18" s="1"/>
  <c r="AJ19" i="6"/>
  <c r="H77" i="18" s="1"/>
  <c r="D20" i="6"/>
  <c r="E20" i="6"/>
  <c r="D20" i="13" s="1"/>
  <c r="F20" i="6"/>
  <c r="I20" i="6"/>
  <c r="L20" i="6"/>
  <c r="O20" i="6"/>
  <c r="R20" i="6"/>
  <c r="X20" i="6"/>
  <c r="AA20" i="6"/>
  <c r="E78" i="18" s="1"/>
  <c r="AD20" i="6"/>
  <c r="F78" i="18" s="1"/>
  <c r="AG20" i="6"/>
  <c r="G78" i="18" s="1"/>
  <c r="AJ20" i="6"/>
  <c r="H78" i="18" s="1"/>
  <c r="D21" i="6"/>
  <c r="E21" i="6"/>
  <c r="F21" i="6"/>
  <c r="I21" i="6"/>
  <c r="L21" i="6"/>
  <c r="O21" i="6"/>
  <c r="R21" i="6"/>
  <c r="X21" i="6"/>
  <c r="AA21" i="6"/>
  <c r="E79" i="18" s="1"/>
  <c r="AD21" i="6"/>
  <c r="F79" i="18" s="1"/>
  <c r="AG21" i="6"/>
  <c r="G79" i="18" s="1"/>
  <c r="AJ21" i="6"/>
  <c r="H79" i="18" s="1"/>
  <c r="D22" i="6"/>
  <c r="E22" i="6"/>
  <c r="F22" i="6"/>
  <c r="I22" i="6"/>
  <c r="L22" i="6"/>
  <c r="O22" i="6"/>
  <c r="R22" i="6"/>
  <c r="X22" i="6"/>
  <c r="AA22" i="6"/>
  <c r="E80" i="18" s="1"/>
  <c r="AD22" i="6"/>
  <c r="F80" i="18" s="1"/>
  <c r="AG22" i="6"/>
  <c r="G80" i="18" s="1"/>
  <c r="AJ22" i="6"/>
  <c r="H80" i="18" s="1"/>
  <c r="D23" i="6"/>
  <c r="E23" i="6"/>
  <c r="F23" i="6"/>
  <c r="I23" i="6"/>
  <c r="L23" i="6"/>
  <c r="O23" i="6"/>
  <c r="R23" i="6"/>
  <c r="X23" i="6"/>
  <c r="D81" i="18" s="1"/>
  <c r="AA23" i="6"/>
  <c r="E81" i="18" s="1"/>
  <c r="AD23" i="6"/>
  <c r="F81" i="18" s="1"/>
  <c r="AG23" i="6"/>
  <c r="G81" i="18" s="1"/>
  <c r="AJ23" i="6"/>
  <c r="H81" i="18" s="1"/>
  <c r="D24" i="6"/>
  <c r="E24" i="6"/>
  <c r="F24" i="6"/>
  <c r="I24" i="6"/>
  <c r="L24" i="6"/>
  <c r="O24" i="6"/>
  <c r="R24" i="6"/>
  <c r="X24" i="6"/>
  <c r="D82" i="18" s="1"/>
  <c r="AA24" i="6"/>
  <c r="E82" i="18" s="1"/>
  <c r="AD24" i="6"/>
  <c r="F82" i="18" s="1"/>
  <c r="AG24" i="6"/>
  <c r="G82" i="18" s="1"/>
  <c r="AJ24" i="6"/>
  <c r="H82" i="18" s="1"/>
  <c r="D25" i="6"/>
  <c r="E25" i="6"/>
  <c r="F25" i="6"/>
  <c r="I25" i="6"/>
  <c r="L25" i="6"/>
  <c r="O25" i="6"/>
  <c r="R25" i="6"/>
  <c r="X25" i="6"/>
  <c r="AA25" i="6"/>
  <c r="E83" i="18" s="1"/>
  <c r="AD25" i="6"/>
  <c r="F83" i="18" s="1"/>
  <c r="AG25" i="6"/>
  <c r="G83" i="18" s="1"/>
  <c r="AJ25" i="6"/>
  <c r="H83" i="18" s="1"/>
  <c r="D26" i="6"/>
  <c r="E26" i="6"/>
  <c r="D26" i="13" s="1"/>
  <c r="F26" i="6"/>
  <c r="I26" i="6"/>
  <c r="L26" i="6"/>
  <c r="O26" i="6"/>
  <c r="R26" i="6"/>
  <c r="X26" i="6"/>
  <c r="AA26" i="6"/>
  <c r="E84" i="18" s="1"/>
  <c r="AD26" i="6"/>
  <c r="F84" i="18" s="1"/>
  <c r="AG26" i="6"/>
  <c r="G84" i="18" s="1"/>
  <c r="AJ26" i="6"/>
  <c r="H84" i="18" s="1"/>
  <c r="D27" i="6"/>
  <c r="E27" i="6"/>
  <c r="F27" i="6"/>
  <c r="I27" i="6"/>
  <c r="L27" i="6"/>
  <c r="O27" i="6"/>
  <c r="R27" i="6"/>
  <c r="X27" i="6"/>
  <c r="D85" i="18" s="1"/>
  <c r="AA27" i="6"/>
  <c r="E85" i="18" s="1"/>
  <c r="AD27" i="6"/>
  <c r="F85" i="18" s="1"/>
  <c r="AG27" i="6"/>
  <c r="G85" i="18" s="1"/>
  <c r="AJ27" i="6"/>
  <c r="H85" i="18" s="1"/>
  <c r="AT162" i="29"/>
  <c r="AS162" i="29"/>
  <c r="AO162" i="29"/>
  <c r="AN162" i="29"/>
  <c r="AJ162" i="29"/>
  <c r="AI162" i="29"/>
  <c r="AE162" i="29"/>
  <c r="AD162" i="29"/>
  <c r="Z162" i="29"/>
  <c r="Y162" i="29"/>
  <c r="R162" i="29"/>
  <c r="O162" i="29"/>
  <c r="L162" i="29"/>
  <c r="H62" i="1" s="1"/>
  <c r="I162" i="29"/>
  <c r="G62" i="1" s="1"/>
  <c r="F162" i="29"/>
  <c r="F62" i="1" s="1"/>
  <c r="E162" i="29"/>
  <c r="E63" i="1" s="1"/>
  <c r="D162" i="29"/>
  <c r="AT140" i="29"/>
  <c r="AS140" i="29"/>
  <c r="AO140" i="29"/>
  <c r="AN140" i="29"/>
  <c r="AJ140" i="29"/>
  <c r="AI140" i="29"/>
  <c r="AE140" i="29"/>
  <c r="AD140" i="29"/>
  <c r="Z140" i="29"/>
  <c r="Y140" i="29"/>
  <c r="R140" i="29"/>
  <c r="O140" i="29"/>
  <c r="L140" i="29"/>
  <c r="I140" i="29"/>
  <c r="G60" i="1" s="1"/>
  <c r="F140" i="29"/>
  <c r="F60" i="1" s="1"/>
  <c r="E140" i="29"/>
  <c r="E61" i="1" s="1"/>
  <c r="D140" i="29"/>
  <c r="AT118" i="29"/>
  <c r="AS118" i="29"/>
  <c r="AO118" i="29"/>
  <c r="AN118" i="29"/>
  <c r="AJ118" i="29"/>
  <c r="AI118" i="29"/>
  <c r="AE118" i="29"/>
  <c r="AD118" i="29"/>
  <c r="Z118" i="29"/>
  <c r="Y118" i="29"/>
  <c r="R118" i="29"/>
  <c r="J58" i="1" s="1"/>
  <c r="E59" i="30" s="1"/>
  <c r="O118" i="29"/>
  <c r="L118" i="29"/>
  <c r="H58" i="1" s="1"/>
  <c r="I118" i="29"/>
  <c r="G58" i="1" s="1"/>
  <c r="F118" i="29"/>
  <c r="E118" i="29"/>
  <c r="E59" i="1" s="1"/>
  <c r="D118" i="29"/>
  <c r="E58" i="1" s="1"/>
  <c r="AT96" i="29"/>
  <c r="AS96" i="29"/>
  <c r="AO96" i="29"/>
  <c r="AN96" i="29"/>
  <c r="AJ96" i="29"/>
  <c r="AI96" i="29"/>
  <c r="AE96" i="29"/>
  <c r="AD96" i="29"/>
  <c r="Z96" i="29"/>
  <c r="Y96" i="29"/>
  <c r="R96" i="29"/>
  <c r="O96" i="29"/>
  <c r="L96" i="29"/>
  <c r="I96" i="29"/>
  <c r="F96" i="29"/>
  <c r="E96" i="29"/>
  <c r="D96" i="29"/>
  <c r="AT74" i="29"/>
  <c r="AS74" i="29"/>
  <c r="AO74" i="29"/>
  <c r="AN74" i="29"/>
  <c r="AJ74" i="29"/>
  <c r="AI74" i="29"/>
  <c r="AE74" i="29"/>
  <c r="AD74" i="29"/>
  <c r="Z74" i="29"/>
  <c r="Y74" i="29"/>
  <c r="R74" i="29"/>
  <c r="J54" i="1" s="1"/>
  <c r="O74" i="29"/>
  <c r="L74" i="29"/>
  <c r="I74" i="29"/>
  <c r="F74" i="29"/>
  <c r="E74" i="29"/>
  <c r="D74" i="29"/>
  <c r="E54" i="1" s="1"/>
  <c r="AT52" i="29"/>
  <c r="AS52" i="29"/>
  <c r="AO52" i="29"/>
  <c r="AN52" i="29"/>
  <c r="AJ52" i="29"/>
  <c r="AI52" i="29"/>
  <c r="AE52" i="29"/>
  <c r="AD52" i="29"/>
  <c r="Z52" i="29"/>
  <c r="Y52" i="29"/>
  <c r="R52" i="29"/>
  <c r="J52" i="1" s="1"/>
  <c r="E53" i="30" s="1"/>
  <c r="O52" i="29"/>
  <c r="L52" i="29"/>
  <c r="I52" i="29"/>
  <c r="D52" i="29"/>
  <c r="F52" i="29"/>
  <c r="E52" i="29"/>
  <c r="E53" i="1" s="1"/>
  <c r="AR148" i="29"/>
  <c r="AR149" i="29"/>
  <c r="AR150" i="29"/>
  <c r="AR151" i="29"/>
  <c r="AR152" i="29"/>
  <c r="AR153" i="29"/>
  <c r="AR154" i="29"/>
  <c r="AR155" i="29"/>
  <c r="AR156" i="29"/>
  <c r="AR157" i="29"/>
  <c r="AR158" i="29"/>
  <c r="AR159" i="29"/>
  <c r="AR160" i="29"/>
  <c r="AR82" i="29"/>
  <c r="AR83" i="29"/>
  <c r="AR84" i="29"/>
  <c r="AR85" i="29"/>
  <c r="AR86" i="29"/>
  <c r="AR87" i="29"/>
  <c r="AR88" i="29"/>
  <c r="AR89" i="29"/>
  <c r="AR90" i="29"/>
  <c r="AR91" i="29"/>
  <c r="AR92" i="29"/>
  <c r="AR93" i="29"/>
  <c r="AR94" i="29"/>
  <c r="AR60" i="29"/>
  <c r="AR61" i="29"/>
  <c r="AR62" i="29"/>
  <c r="AR63" i="29"/>
  <c r="AR64" i="29"/>
  <c r="AR65" i="29"/>
  <c r="AR66" i="29"/>
  <c r="AR67" i="29"/>
  <c r="AR68" i="29"/>
  <c r="AR69" i="29"/>
  <c r="AR70" i="29"/>
  <c r="AR71" i="29"/>
  <c r="AR72" i="29"/>
  <c r="AM148" i="29"/>
  <c r="AM149" i="29"/>
  <c r="AM150" i="29"/>
  <c r="AM151" i="29"/>
  <c r="AM152" i="29"/>
  <c r="AM153" i="29"/>
  <c r="AM154" i="29"/>
  <c r="AM155" i="29"/>
  <c r="AM156" i="29"/>
  <c r="AM157" i="29"/>
  <c r="AM158" i="29"/>
  <c r="AM159" i="29"/>
  <c r="AM160" i="29"/>
  <c r="AH148" i="29"/>
  <c r="AH149" i="29"/>
  <c r="AH150" i="29"/>
  <c r="AH151" i="29"/>
  <c r="AH152" i="29"/>
  <c r="AH153" i="29"/>
  <c r="AH154" i="29"/>
  <c r="AH155" i="29"/>
  <c r="AH156" i="29"/>
  <c r="AH157" i="29"/>
  <c r="AH158" i="29"/>
  <c r="AH159" i="29"/>
  <c r="AH160" i="29"/>
  <c r="AC148" i="29"/>
  <c r="AC149" i="29"/>
  <c r="AC150" i="29"/>
  <c r="AC151" i="29"/>
  <c r="AC152" i="29"/>
  <c r="AC153" i="29"/>
  <c r="AC154" i="29"/>
  <c r="AC155" i="29"/>
  <c r="AC156" i="29"/>
  <c r="AC157" i="29"/>
  <c r="AC158" i="29"/>
  <c r="AC159" i="29"/>
  <c r="AC160" i="29"/>
  <c r="U148" i="29"/>
  <c r="X148" i="29"/>
  <c r="U149" i="29"/>
  <c r="X149" i="29"/>
  <c r="U150" i="29"/>
  <c r="X150" i="29"/>
  <c r="U151" i="29"/>
  <c r="X151" i="29"/>
  <c r="U152" i="29"/>
  <c r="X152" i="29"/>
  <c r="U153" i="29"/>
  <c r="X153" i="29"/>
  <c r="U154" i="29"/>
  <c r="X154" i="29"/>
  <c r="U155" i="29"/>
  <c r="X155" i="29"/>
  <c r="U156" i="29"/>
  <c r="X156" i="29"/>
  <c r="U157" i="29"/>
  <c r="X157" i="29"/>
  <c r="U158" i="29"/>
  <c r="X158" i="29"/>
  <c r="U159" i="29"/>
  <c r="X159" i="29"/>
  <c r="U160" i="29"/>
  <c r="X160" i="29"/>
  <c r="AM82" i="29"/>
  <c r="AM83" i="29"/>
  <c r="AM84" i="29"/>
  <c r="AM85" i="29"/>
  <c r="AM86" i="29"/>
  <c r="AM87" i="29"/>
  <c r="AM88" i="29"/>
  <c r="AM89" i="29"/>
  <c r="AM90" i="29"/>
  <c r="AM91" i="29"/>
  <c r="AM92" i="29"/>
  <c r="AM93" i="29"/>
  <c r="AM94" i="29"/>
  <c r="AH82" i="29"/>
  <c r="AH83" i="29"/>
  <c r="AH84" i="29"/>
  <c r="AH85" i="29"/>
  <c r="AH86" i="29"/>
  <c r="AH87" i="29"/>
  <c r="AH88" i="29"/>
  <c r="AH89" i="29"/>
  <c r="AH90" i="29"/>
  <c r="AH91" i="29"/>
  <c r="AH92" i="29"/>
  <c r="AH93" i="29"/>
  <c r="AH94" i="29"/>
  <c r="AC82" i="29"/>
  <c r="AC83" i="29"/>
  <c r="AC84" i="29"/>
  <c r="AC85" i="29"/>
  <c r="AC86" i="29"/>
  <c r="AC87" i="29"/>
  <c r="AC88" i="29"/>
  <c r="AC89" i="29"/>
  <c r="AC90" i="29"/>
  <c r="AC91" i="29"/>
  <c r="AC92" i="29"/>
  <c r="AC93" i="29"/>
  <c r="AC94" i="29"/>
  <c r="X82" i="29"/>
  <c r="X83" i="29"/>
  <c r="X84" i="29"/>
  <c r="X85" i="29"/>
  <c r="X86" i="29"/>
  <c r="X87" i="29"/>
  <c r="X88" i="29"/>
  <c r="X89" i="29"/>
  <c r="X90" i="29"/>
  <c r="X91" i="29"/>
  <c r="X92" i="29"/>
  <c r="X93" i="29"/>
  <c r="X94" i="29"/>
  <c r="U82" i="29"/>
  <c r="U83" i="29"/>
  <c r="U84" i="29"/>
  <c r="U85" i="29"/>
  <c r="U86" i="29"/>
  <c r="U87" i="29"/>
  <c r="U88" i="29"/>
  <c r="U89" i="29"/>
  <c r="U90" i="29"/>
  <c r="U91" i="29"/>
  <c r="U92" i="29"/>
  <c r="U93" i="29"/>
  <c r="U94" i="29"/>
  <c r="AM60" i="29"/>
  <c r="AM61" i="29"/>
  <c r="AM62" i="29"/>
  <c r="AM63" i="29"/>
  <c r="AM64" i="29"/>
  <c r="AM65" i="29"/>
  <c r="AM66" i="29"/>
  <c r="AM67" i="29"/>
  <c r="AM68" i="29"/>
  <c r="AM69" i="29"/>
  <c r="AM70" i="29"/>
  <c r="AM71" i="29"/>
  <c r="AM72" i="29"/>
  <c r="AH60" i="29"/>
  <c r="AH61" i="29"/>
  <c r="AH62" i="29"/>
  <c r="AH63" i="29"/>
  <c r="AH64" i="29"/>
  <c r="AH65" i="29"/>
  <c r="AH66" i="29"/>
  <c r="AH67" i="29"/>
  <c r="AH68" i="29"/>
  <c r="AH69" i="29"/>
  <c r="AH70" i="29"/>
  <c r="AH71" i="29"/>
  <c r="AH72" i="29"/>
  <c r="X60" i="29"/>
  <c r="X61" i="29"/>
  <c r="X62" i="29"/>
  <c r="X63" i="29"/>
  <c r="X64" i="29"/>
  <c r="X65" i="29"/>
  <c r="X66" i="29"/>
  <c r="X67" i="29"/>
  <c r="X68" i="29"/>
  <c r="X69" i="29"/>
  <c r="X70" i="29"/>
  <c r="X71" i="29"/>
  <c r="X72" i="29"/>
  <c r="AC60" i="29"/>
  <c r="AC61" i="29"/>
  <c r="AC62" i="29"/>
  <c r="AC63" i="29"/>
  <c r="AC64" i="29"/>
  <c r="AC65" i="29"/>
  <c r="AC66" i="29"/>
  <c r="AC67" i="29"/>
  <c r="AC68" i="29"/>
  <c r="AC69" i="29"/>
  <c r="AC70" i="29"/>
  <c r="AC71" i="29"/>
  <c r="AC72" i="29"/>
  <c r="U60" i="29"/>
  <c r="U61" i="29"/>
  <c r="U62" i="29"/>
  <c r="U63" i="29"/>
  <c r="U64" i="29"/>
  <c r="U65" i="29"/>
  <c r="U66" i="29"/>
  <c r="U67" i="29"/>
  <c r="U68" i="29"/>
  <c r="U69" i="29"/>
  <c r="U70" i="29"/>
  <c r="U71" i="29"/>
  <c r="U72" i="29"/>
  <c r="G148" i="29"/>
  <c r="J148" i="29" s="1"/>
  <c r="H148" i="29"/>
  <c r="G149" i="29"/>
  <c r="H149" i="29" s="1"/>
  <c r="G150" i="29"/>
  <c r="H150" i="29" s="1"/>
  <c r="G151" i="29"/>
  <c r="H151" i="29" s="1"/>
  <c r="G152" i="29"/>
  <c r="H152" i="29" s="1"/>
  <c r="G153" i="29"/>
  <c r="H153" i="29" s="1"/>
  <c r="G154" i="29"/>
  <c r="H154" i="29" s="1"/>
  <c r="G155" i="29"/>
  <c r="H155" i="29"/>
  <c r="G156" i="29"/>
  <c r="J156" i="29" s="1"/>
  <c r="H156" i="29"/>
  <c r="G157" i="29"/>
  <c r="H157" i="29" s="1"/>
  <c r="G158" i="29"/>
  <c r="H158" i="29" s="1"/>
  <c r="G159" i="29"/>
  <c r="H159" i="29" s="1"/>
  <c r="G160" i="29"/>
  <c r="J160" i="29" s="1"/>
  <c r="G82" i="29"/>
  <c r="H82" i="29" s="1"/>
  <c r="G83" i="29"/>
  <c r="H83" i="29" s="1"/>
  <c r="G84" i="29"/>
  <c r="H84" i="29" s="1"/>
  <c r="G85" i="29"/>
  <c r="J85" i="29" s="1"/>
  <c r="G86" i="29"/>
  <c r="H86" i="29" s="1"/>
  <c r="G87" i="29"/>
  <c r="H87" i="29" s="1"/>
  <c r="G88" i="29"/>
  <c r="H88" i="29" s="1"/>
  <c r="G89" i="29"/>
  <c r="J89" i="29" s="1"/>
  <c r="G90" i="29"/>
  <c r="J90" i="29" s="1"/>
  <c r="G91" i="29"/>
  <c r="H91" i="29" s="1"/>
  <c r="G92" i="29"/>
  <c r="J92" i="29" s="1"/>
  <c r="G93" i="29"/>
  <c r="H93" i="29" s="1"/>
  <c r="G94" i="29"/>
  <c r="J94" i="29" s="1"/>
  <c r="G60" i="29"/>
  <c r="H60" i="29" s="1"/>
  <c r="G61" i="29"/>
  <c r="G62" i="29"/>
  <c r="J62" i="29" s="1"/>
  <c r="G63" i="29"/>
  <c r="J63" i="29" s="1"/>
  <c r="G64" i="29"/>
  <c r="H64" i="29" s="1"/>
  <c r="G65" i="29"/>
  <c r="H65" i="29" s="1"/>
  <c r="G66" i="29"/>
  <c r="J66" i="29" s="1"/>
  <c r="G67" i="29"/>
  <c r="J67" i="29"/>
  <c r="K67" i="29" s="1"/>
  <c r="G68" i="29"/>
  <c r="H68" i="29" s="1"/>
  <c r="G69" i="29"/>
  <c r="J69" i="29" s="1"/>
  <c r="G70" i="29"/>
  <c r="H70" i="29" s="1"/>
  <c r="G71" i="29"/>
  <c r="H71" i="29" s="1"/>
  <c r="G72" i="29"/>
  <c r="H72" i="29" s="1"/>
  <c r="AR38" i="29"/>
  <c r="AR39" i="29"/>
  <c r="AR40" i="29"/>
  <c r="AR41" i="29"/>
  <c r="AR42" i="29"/>
  <c r="AR43" i="29"/>
  <c r="AR44" i="29"/>
  <c r="AR45" i="29"/>
  <c r="AR46" i="29"/>
  <c r="AR47" i="29"/>
  <c r="AR48" i="29"/>
  <c r="AR49" i="29"/>
  <c r="AR50" i="29"/>
  <c r="AM38" i="29"/>
  <c r="AM39" i="29"/>
  <c r="AM40" i="29"/>
  <c r="AM41" i="29"/>
  <c r="AM42" i="29"/>
  <c r="AM43" i="29"/>
  <c r="AM44" i="29"/>
  <c r="AM45" i="29"/>
  <c r="AM46" i="29"/>
  <c r="AM47" i="29"/>
  <c r="AM48" i="29"/>
  <c r="AM49" i="29"/>
  <c r="AM50" i="29"/>
  <c r="AH38" i="29"/>
  <c r="AH39" i="29"/>
  <c r="AH40" i="29"/>
  <c r="AH41" i="29"/>
  <c r="AH42" i="29"/>
  <c r="AH43" i="29"/>
  <c r="AH44" i="29"/>
  <c r="AH45" i="29"/>
  <c r="AH46" i="29"/>
  <c r="AH47" i="29"/>
  <c r="AH48" i="29"/>
  <c r="AH49" i="29"/>
  <c r="AH50" i="29"/>
  <c r="AC38" i="29"/>
  <c r="AC39" i="29"/>
  <c r="AC40" i="29"/>
  <c r="AC41" i="29"/>
  <c r="AC42" i="29"/>
  <c r="AC43" i="29"/>
  <c r="AC44" i="29"/>
  <c r="AC45" i="29"/>
  <c r="AC46" i="29"/>
  <c r="AC47" i="29"/>
  <c r="AC48" i="29"/>
  <c r="AC49" i="29"/>
  <c r="AC50" i="29"/>
  <c r="X38" i="29"/>
  <c r="X39" i="29"/>
  <c r="X40" i="29"/>
  <c r="X41" i="29"/>
  <c r="X42" i="29"/>
  <c r="X43" i="29"/>
  <c r="X44" i="29"/>
  <c r="X45" i="29"/>
  <c r="X46" i="29"/>
  <c r="X47" i="29"/>
  <c r="X48" i="29"/>
  <c r="X49" i="29"/>
  <c r="X50" i="29"/>
  <c r="U38" i="29"/>
  <c r="U39" i="29"/>
  <c r="U40" i="29"/>
  <c r="U41" i="29"/>
  <c r="U42" i="29"/>
  <c r="U43" i="29"/>
  <c r="U44" i="29"/>
  <c r="U45" i="29"/>
  <c r="U46" i="29"/>
  <c r="U47" i="29"/>
  <c r="U48" i="29"/>
  <c r="U49" i="29"/>
  <c r="U50" i="29"/>
  <c r="G38" i="29"/>
  <c r="J38" i="29" s="1"/>
  <c r="G39" i="29"/>
  <c r="J39" i="29" s="1"/>
  <c r="G40" i="29"/>
  <c r="H40" i="29" s="1"/>
  <c r="G41" i="29"/>
  <c r="H41" i="29" s="1"/>
  <c r="G42" i="29"/>
  <c r="H42" i="29" s="1"/>
  <c r="G43" i="29"/>
  <c r="J43" i="29" s="1"/>
  <c r="G44" i="29"/>
  <c r="H44" i="29" s="1"/>
  <c r="G45" i="29"/>
  <c r="H45" i="29" s="1"/>
  <c r="G46" i="29"/>
  <c r="G47" i="29"/>
  <c r="H47" i="29" s="1"/>
  <c r="G48" i="29"/>
  <c r="H48" i="29" s="1"/>
  <c r="G49" i="29"/>
  <c r="J49" i="29" s="1"/>
  <c r="M49" i="29" s="1"/>
  <c r="G50" i="29"/>
  <c r="J50" i="29" s="1"/>
  <c r="AS15" i="29"/>
  <c r="AT15" i="29"/>
  <c r="AS16" i="29"/>
  <c r="AT16" i="29"/>
  <c r="AS17" i="29"/>
  <c r="AT17" i="29"/>
  <c r="AS18" i="29"/>
  <c r="AT18" i="29"/>
  <c r="AS19" i="29"/>
  <c r="AT19" i="29"/>
  <c r="AS20" i="29"/>
  <c r="AT20" i="29"/>
  <c r="AS21" i="29"/>
  <c r="AT21" i="29"/>
  <c r="AS22" i="29"/>
  <c r="AT22" i="29"/>
  <c r="AS23" i="29"/>
  <c r="AT23" i="29"/>
  <c r="AS24" i="29"/>
  <c r="AT24" i="29"/>
  <c r="AS25" i="29"/>
  <c r="AT25" i="29"/>
  <c r="AS26" i="29"/>
  <c r="AT26" i="29"/>
  <c r="AS27" i="29"/>
  <c r="AT27" i="29"/>
  <c r="AD15" i="29"/>
  <c r="AE15" i="29"/>
  <c r="AI15" i="29"/>
  <c r="AJ15" i="29"/>
  <c r="AN15" i="29"/>
  <c r="AO15" i="29"/>
  <c r="AD16" i="29"/>
  <c r="AE16" i="29"/>
  <c r="AI16" i="29"/>
  <c r="AJ16" i="29"/>
  <c r="AN16" i="29"/>
  <c r="AO16" i="29"/>
  <c r="AD17" i="29"/>
  <c r="AE17" i="29"/>
  <c r="AI17" i="29"/>
  <c r="AJ17" i="29"/>
  <c r="AN17" i="29"/>
  <c r="AO17" i="29"/>
  <c r="AD18" i="29"/>
  <c r="AE18" i="29"/>
  <c r="AI18" i="29"/>
  <c r="AJ18" i="29"/>
  <c r="AN18" i="29"/>
  <c r="AO18" i="29"/>
  <c r="AD19" i="29"/>
  <c r="AE19" i="29"/>
  <c r="AI19" i="29"/>
  <c r="AJ19" i="29"/>
  <c r="AN19" i="29"/>
  <c r="AO19" i="29"/>
  <c r="AD20" i="29"/>
  <c r="AE20" i="29"/>
  <c r="AI20" i="29"/>
  <c r="AJ20" i="29"/>
  <c r="AN20" i="29"/>
  <c r="AO20" i="29"/>
  <c r="AD21" i="29"/>
  <c r="AE21" i="29"/>
  <c r="AI21" i="29"/>
  <c r="AJ21" i="29"/>
  <c r="AN21" i="29"/>
  <c r="AO21" i="29"/>
  <c r="AD22" i="29"/>
  <c r="AE22" i="29"/>
  <c r="AI22" i="29"/>
  <c r="AJ22" i="29"/>
  <c r="AN22" i="29"/>
  <c r="AO22" i="29"/>
  <c r="AD23" i="29"/>
  <c r="AE23" i="29"/>
  <c r="AI23" i="29"/>
  <c r="AJ23" i="29"/>
  <c r="AN23" i="29"/>
  <c r="AO23" i="29"/>
  <c r="AD24" i="29"/>
  <c r="AE24" i="29"/>
  <c r="AI24" i="29"/>
  <c r="AJ24" i="29"/>
  <c r="AN24" i="29"/>
  <c r="AO24" i="29"/>
  <c r="AD25" i="29"/>
  <c r="AE25" i="29"/>
  <c r="AI25" i="29"/>
  <c r="AJ25" i="29"/>
  <c r="AN25" i="29"/>
  <c r="AO25" i="29"/>
  <c r="AD26" i="29"/>
  <c r="AE26" i="29"/>
  <c r="AI26" i="29"/>
  <c r="AJ26" i="29"/>
  <c r="AN26" i="29"/>
  <c r="AO26" i="29"/>
  <c r="AD27" i="29"/>
  <c r="AE27" i="29"/>
  <c r="AI27" i="29"/>
  <c r="AJ27" i="29"/>
  <c r="AN27" i="29"/>
  <c r="AO27" i="29"/>
  <c r="R15" i="29"/>
  <c r="Y15" i="29"/>
  <c r="Z15" i="29"/>
  <c r="R16" i="29"/>
  <c r="Y16" i="29"/>
  <c r="Z16" i="29"/>
  <c r="R17" i="29"/>
  <c r="Y17" i="29"/>
  <c r="Z17" i="29"/>
  <c r="R18" i="29"/>
  <c r="Y18" i="29"/>
  <c r="Z18" i="29"/>
  <c r="R19" i="29"/>
  <c r="Y19" i="29"/>
  <c r="Z19" i="29"/>
  <c r="R20" i="29"/>
  <c r="Y20" i="29"/>
  <c r="Z20" i="29"/>
  <c r="R21" i="29"/>
  <c r="Y21" i="29"/>
  <c r="Z21" i="29"/>
  <c r="R22" i="29"/>
  <c r="Y22" i="29"/>
  <c r="Z22" i="29"/>
  <c r="R23" i="29"/>
  <c r="Y23" i="29"/>
  <c r="Z23" i="29"/>
  <c r="R24" i="29"/>
  <c r="Y24" i="29"/>
  <c r="Z24" i="29"/>
  <c r="R25" i="29"/>
  <c r="Y25" i="29"/>
  <c r="Z25" i="29"/>
  <c r="R26" i="29"/>
  <c r="Y26" i="29"/>
  <c r="Z26" i="29"/>
  <c r="R27" i="29"/>
  <c r="Y27" i="29"/>
  <c r="Z27" i="29"/>
  <c r="D15" i="29"/>
  <c r="E15" i="29"/>
  <c r="F15" i="29"/>
  <c r="I15" i="29"/>
  <c r="L15" i="29"/>
  <c r="O15" i="29"/>
  <c r="D16" i="29"/>
  <c r="E16" i="29"/>
  <c r="F16" i="29"/>
  <c r="I16" i="29"/>
  <c r="L16" i="29"/>
  <c r="O16" i="29"/>
  <c r="D17" i="29"/>
  <c r="E17" i="29"/>
  <c r="F17" i="29"/>
  <c r="I17" i="29"/>
  <c r="L17" i="29"/>
  <c r="O17" i="29"/>
  <c r="D18" i="29"/>
  <c r="E18" i="29"/>
  <c r="F18" i="29"/>
  <c r="I18" i="29"/>
  <c r="L18" i="29"/>
  <c r="O18" i="29"/>
  <c r="D19" i="29"/>
  <c r="E19" i="29"/>
  <c r="F19" i="29"/>
  <c r="I19" i="29"/>
  <c r="L19" i="29"/>
  <c r="O19" i="29"/>
  <c r="D20" i="29"/>
  <c r="E20" i="29"/>
  <c r="F20" i="29"/>
  <c r="I20" i="29"/>
  <c r="L20" i="29"/>
  <c r="O20" i="29"/>
  <c r="D21" i="29"/>
  <c r="E21" i="29"/>
  <c r="F21" i="29"/>
  <c r="I21" i="29"/>
  <c r="L21" i="29"/>
  <c r="O21" i="29"/>
  <c r="D22" i="29"/>
  <c r="E22" i="29"/>
  <c r="F22" i="29"/>
  <c r="I22" i="29"/>
  <c r="L22" i="29"/>
  <c r="O22" i="29"/>
  <c r="D23" i="29"/>
  <c r="E23" i="29"/>
  <c r="F23" i="29"/>
  <c r="I23" i="29"/>
  <c r="L23" i="29"/>
  <c r="O23" i="29"/>
  <c r="D24" i="29"/>
  <c r="E24" i="29"/>
  <c r="F24" i="29"/>
  <c r="I24" i="29"/>
  <c r="L24" i="29"/>
  <c r="O24" i="29"/>
  <c r="D25" i="29"/>
  <c r="E25" i="29"/>
  <c r="F25" i="29"/>
  <c r="I25" i="29"/>
  <c r="L25" i="29"/>
  <c r="O25" i="29"/>
  <c r="D26" i="29"/>
  <c r="E26" i="29"/>
  <c r="F26" i="29"/>
  <c r="I26" i="29"/>
  <c r="L26" i="29"/>
  <c r="O26" i="29"/>
  <c r="D27" i="29"/>
  <c r="E27" i="29"/>
  <c r="F27" i="29"/>
  <c r="I27" i="29"/>
  <c r="L27" i="29"/>
  <c r="O27" i="29"/>
  <c r="AT162" i="5"/>
  <c r="AS162" i="5"/>
  <c r="AT140" i="5"/>
  <c r="AS140" i="5"/>
  <c r="AT118" i="5"/>
  <c r="AS118" i="5"/>
  <c r="AT96" i="5"/>
  <c r="AS96" i="5"/>
  <c r="AT74" i="5"/>
  <c r="AS74" i="5"/>
  <c r="AO162" i="5"/>
  <c r="AN162" i="5"/>
  <c r="AO140" i="5"/>
  <c r="AN140" i="5"/>
  <c r="AO118" i="5"/>
  <c r="AN118" i="5"/>
  <c r="AO96" i="5"/>
  <c r="AN96" i="5"/>
  <c r="AO74" i="5"/>
  <c r="AN74" i="5"/>
  <c r="AJ162" i="5"/>
  <c r="AI162" i="5"/>
  <c r="AJ140" i="5"/>
  <c r="AI140" i="5"/>
  <c r="AJ118" i="5"/>
  <c r="AI118" i="5"/>
  <c r="AJ96" i="5"/>
  <c r="AJ74" i="5"/>
  <c r="AI74" i="5"/>
  <c r="AE162" i="5"/>
  <c r="AD162" i="5"/>
  <c r="AE140" i="5"/>
  <c r="AD140" i="5"/>
  <c r="AE118" i="5"/>
  <c r="AD118" i="5"/>
  <c r="AE96" i="5"/>
  <c r="AD96" i="5"/>
  <c r="AE74" i="5"/>
  <c r="AD74" i="5"/>
  <c r="AT52" i="5"/>
  <c r="AS52" i="5"/>
  <c r="AO52" i="5"/>
  <c r="AN52" i="5"/>
  <c r="AJ52" i="5"/>
  <c r="AI52" i="5"/>
  <c r="AE52" i="5"/>
  <c r="AD52" i="5"/>
  <c r="Z162" i="5"/>
  <c r="Y162" i="5"/>
  <c r="Z140" i="5"/>
  <c r="Y140" i="5"/>
  <c r="Z118" i="5"/>
  <c r="Y118" i="5"/>
  <c r="Z96" i="5"/>
  <c r="Y96" i="5"/>
  <c r="Z74" i="5"/>
  <c r="Y74" i="5"/>
  <c r="Y52" i="5"/>
  <c r="Z52" i="5"/>
  <c r="R162" i="5"/>
  <c r="J44" i="1" s="1"/>
  <c r="E45" i="30" s="1"/>
  <c r="R140" i="5"/>
  <c r="R118" i="5"/>
  <c r="J40" i="1" s="1"/>
  <c r="E41" i="30" s="1"/>
  <c r="R96" i="5"/>
  <c r="R74" i="5"/>
  <c r="R52" i="5"/>
  <c r="O162" i="5"/>
  <c r="I62" i="1" s="1"/>
  <c r="O140" i="5"/>
  <c r="I60" i="1" s="1"/>
  <c r="O118" i="5"/>
  <c r="I40" i="1" s="1"/>
  <c r="O96" i="5"/>
  <c r="O74" i="5"/>
  <c r="O52" i="5"/>
  <c r="L162" i="5"/>
  <c r="L140" i="5"/>
  <c r="L118" i="5"/>
  <c r="L96" i="5"/>
  <c r="H38" i="1" s="1"/>
  <c r="L74" i="5"/>
  <c r="H36" i="1" s="1"/>
  <c r="L52" i="5"/>
  <c r="I162" i="5"/>
  <c r="I140" i="5"/>
  <c r="I118" i="5"/>
  <c r="I96" i="5"/>
  <c r="I74" i="5"/>
  <c r="I52" i="5"/>
  <c r="F52" i="5"/>
  <c r="F34" i="1" s="1"/>
  <c r="F162" i="5"/>
  <c r="F140" i="5"/>
  <c r="F42" i="1" s="1"/>
  <c r="F118" i="5"/>
  <c r="F40" i="1" s="1"/>
  <c r="F96" i="5"/>
  <c r="F74" i="5"/>
  <c r="F36" i="1" s="1"/>
  <c r="E162" i="5"/>
  <c r="E45" i="1" s="1"/>
  <c r="D162" i="5"/>
  <c r="E44" i="1" s="1"/>
  <c r="E140" i="5"/>
  <c r="E43" i="1" s="1"/>
  <c r="D140" i="5"/>
  <c r="E118" i="5"/>
  <c r="E41" i="1" s="1"/>
  <c r="D118" i="5"/>
  <c r="E96" i="5"/>
  <c r="D96" i="5"/>
  <c r="E38" i="1" s="1"/>
  <c r="E74" i="5"/>
  <c r="E37" i="1" s="1"/>
  <c r="D74" i="5"/>
  <c r="E52" i="5"/>
  <c r="D52" i="5"/>
  <c r="AR148" i="5"/>
  <c r="AR149" i="5"/>
  <c r="AR150" i="5"/>
  <c r="AR151" i="5"/>
  <c r="AR152" i="5"/>
  <c r="AR153" i="5"/>
  <c r="AR154" i="5"/>
  <c r="AR155" i="5"/>
  <c r="AR156" i="5"/>
  <c r="AR157" i="5"/>
  <c r="AR158" i="5"/>
  <c r="AR159" i="5"/>
  <c r="AR160" i="5"/>
  <c r="AM148" i="5"/>
  <c r="AM149" i="5"/>
  <c r="AM150" i="5"/>
  <c r="AM151" i="5"/>
  <c r="AM152" i="5"/>
  <c r="AM153" i="5"/>
  <c r="AM154" i="5"/>
  <c r="AM155" i="5"/>
  <c r="AM156" i="5"/>
  <c r="AM157" i="5"/>
  <c r="AM158" i="5"/>
  <c r="AM159" i="5"/>
  <c r="AM160" i="5"/>
  <c r="AR126" i="5"/>
  <c r="AR127" i="5"/>
  <c r="AR128" i="5"/>
  <c r="AR129" i="5"/>
  <c r="AR130" i="5"/>
  <c r="AR131" i="5"/>
  <c r="AR132" i="5"/>
  <c r="AR133" i="5"/>
  <c r="AR134" i="5"/>
  <c r="AR135" i="5"/>
  <c r="AR136" i="5"/>
  <c r="AR137" i="5"/>
  <c r="AR138" i="5"/>
  <c r="AM126" i="5"/>
  <c r="AM127" i="5"/>
  <c r="AM128" i="5"/>
  <c r="AM129" i="5"/>
  <c r="AM130" i="5"/>
  <c r="AM131" i="5"/>
  <c r="AM132" i="5"/>
  <c r="AM133" i="5"/>
  <c r="AM134" i="5"/>
  <c r="AM135" i="5"/>
  <c r="AM136" i="5"/>
  <c r="AM137" i="5"/>
  <c r="AM138" i="5"/>
  <c r="AR104" i="5"/>
  <c r="AR105" i="5"/>
  <c r="AR106" i="5"/>
  <c r="AR107" i="5"/>
  <c r="AR108" i="5"/>
  <c r="AR109" i="5"/>
  <c r="AR110" i="5"/>
  <c r="AR111" i="5"/>
  <c r="AR112" i="5"/>
  <c r="AR113" i="5"/>
  <c r="AR114" i="5"/>
  <c r="AR115" i="5"/>
  <c r="AR116" i="5"/>
  <c r="AM104" i="5"/>
  <c r="AM105" i="5"/>
  <c r="AM106" i="5"/>
  <c r="AM107" i="5"/>
  <c r="AM108" i="5"/>
  <c r="AM109" i="5"/>
  <c r="AM110" i="5"/>
  <c r="AM111" i="5"/>
  <c r="AM112" i="5"/>
  <c r="AM113" i="5"/>
  <c r="AM114" i="5"/>
  <c r="AM115" i="5"/>
  <c r="AM116" i="5"/>
  <c r="AR82" i="5"/>
  <c r="AR83" i="5"/>
  <c r="AR84" i="5"/>
  <c r="AR85" i="5"/>
  <c r="AR86" i="5"/>
  <c r="AR87" i="5"/>
  <c r="AR88" i="5"/>
  <c r="AR89" i="5"/>
  <c r="AR90" i="5"/>
  <c r="AR91" i="5"/>
  <c r="AR92" i="5"/>
  <c r="AR93" i="5"/>
  <c r="AR94" i="5"/>
  <c r="AM82" i="5"/>
  <c r="AM83" i="5"/>
  <c r="AM84" i="5"/>
  <c r="AM85" i="5"/>
  <c r="AM86" i="5"/>
  <c r="AM87" i="5"/>
  <c r="AM88" i="5"/>
  <c r="AM89" i="5"/>
  <c r="AM90" i="5"/>
  <c r="AM91" i="5"/>
  <c r="AM92" i="5"/>
  <c r="AM93" i="5"/>
  <c r="AM94" i="5"/>
  <c r="AR60" i="5"/>
  <c r="AR61" i="5"/>
  <c r="AR62" i="5"/>
  <c r="AR63" i="5"/>
  <c r="AR64" i="5"/>
  <c r="AR65" i="5"/>
  <c r="AR66" i="5"/>
  <c r="AR67" i="5"/>
  <c r="AR68" i="5"/>
  <c r="AR69" i="5"/>
  <c r="AR70" i="5"/>
  <c r="AR71" i="5"/>
  <c r="AR72" i="5"/>
  <c r="AM60" i="5"/>
  <c r="AM61" i="5"/>
  <c r="AM62" i="5"/>
  <c r="AM63" i="5"/>
  <c r="AM64" i="5"/>
  <c r="AM65" i="5"/>
  <c r="AM66" i="5"/>
  <c r="AM67" i="5"/>
  <c r="AM68" i="5"/>
  <c r="AM69" i="5"/>
  <c r="AM70" i="5"/>
  <c r="AM71" i="5"/>
  <c r="AM72" i="5"/>
  <c r="AH148" i="5"/>
  <c r="AH149" i="5"/>
  <c r="AH150" i="5"/>
  <c r="AH151" i="5"/>
  <c r="AH152" i="5"/>
  <c r="AH153" i="5"/>
  <c r="AH154" i="5"/>
  <c r="AH155" i="5"/>
  <c r="AH156" i="5"/>
  <c r="AH157" i="5"/>
  <c r="AH158" i="5"/>
  <c r="AH159" i="5"/>
  <c r="AH160" i="5"/>
  <c r="AC148" i="5"/>
  <c r="AC149" i="5"/>
  <c r="AC150" i="5"/>
  <c r="AC151" i="5"/>
  <c r="AC152" i="5"/>
  <c r="AC153" i="5"/>
  <c r="AC154" i="5"/>
  <c r="AC155" i="5"/>
  <c r="AC156" i="5"/>
  <c r="AC157" i="5"/>
  <c r="AC158" i="5"/>
  <c r="AC159" i="5"/>
  <c r="AC160" i="5"/>
  <c r="U148" i="5"/>
  <c r="X148" i="5"/>
  <c r="U149" i="5"/>
  <c r="X149" i="5"/>
  <c r="U150" i="5"/>
  <c r="X150" i="5"/>
  <c r="U151" i="5"/>
  <c r="X151" i="5"/>
  <c r="U152" i="5"/>
  <c r="X152" i="5"/>
  <c r="U153" i="5"/>
  <c r="X153" i="5"/>
  <c r="U154" i="5"/>
  <c r="X154" i="5"/>
  <c r="U155" i="5"/>
  <c r="X155" i="5"/>
  <c r="U156" i="5"/>
  <c r="X156" i="5"/>
  <c r="U157" i="5"/>
  <c r="X157" i="5"/>
  <c r="U158" i="5"/>
  <c r="X158" i="5"/>
  <c r="U159" i="5"/>
  <c r="X159" i="5"/>
  <c r="U160" i="5"/>
  <c r="X160" i="5"/>
  <c r="AH126" i="5"/>
  <c r="AH127" i="5"/>
  <c r="AH128" i="5"/>
  <c r="AH129" i="5"/>
  <c r="AH130" i="5"/>
  <c r="AH131" i="5"/>
  <c r="AH132" i="5"/>
  <c r="AH133" i="5"/>
  <c r="AH134" i="5"/>
  <c r="AH135" i="5"/>
  <c r="AH136" i="5"/>
  <c r="AH137" i="5"/>
  <c r="AH138" i="5"/>
  <c r="AC126" i="5"/>
  <c r="AC127" i="5"/>
  <c r="AC128" i="5"/>
  <c r="AC129" i="5"/>
  <c r="AC130" i="5"/>
  <c r="AC131" i="5"/>
  <c r="AC132" i="5"/>
  <c r="AC133" i="5"/>
  <c r="AC134" i="5"/>
  <c r="AC135" i="5"/>
  <c r="AC136" i="5"/>
  <c r="AC137" i="5"/>
  <c r="AC138" i="5"/>
  <c r="U126" i="5"/>
  <c r="X126" i="5"/>
  <c r="U127" i="5"/>
  <c r="X127" i="5"/>
  <c r="U128" i="5"/>
  <c r="X128" i="5"/>
  <c r="U129" i="5"/>
  <c r="X129" i="5"/>
  <c r="U130" i="5"/>
  <c r="X130" i="5"/>
  <c r="U131" i="5"/>
  <c r="X131" i="5"/>
  <c r="U132" i="5"/>
  <c r="X132" i="5"/>
  <c r="U133" i="5"/>
  <c r="X133" i="5"/>
  <c r="U134" i="5"/>
  <c r="X134" i="5"/>
  <c r="U135" i="5"/>
  <c r="X135" i="5"/>
  <c r="U136" i="5"/>
  <c r="X136" i="5"/>
  <c r="U137" i="5"/>
  <c r="X137" i="5"/>
  <c r="U138" i="5"/>
  <c r="X138" i="5"/>
  <c r="AH104" i="5"/>
  <c r="AH105" i="5"/>
  <c r="AH106" i="5"/>
  <c r="AH107" i="5"/>
  <c r="AH108" i="5"/>
  <c r="AH109" i="5"/>
  <c r="AH110" i="5"/>
  <c r="AH111" i="5"/>
  <c r="AH112" i="5"/>
  <c r="AH113" i="5"/>
  <c r="AH114" i="5"/>
  <c r="AH115" i="5"/>
  <c r="AH116" i="5"/>
  <c r="AC104" i="5"/>
  <c r="AC105" i="5"/>
  <c r="AC106" i="5"/>
  <c r="AC107" i="5"/>
  <c r="AC108" i="5"/>
  <c r="AC109" i="5"/>
  <c r="AC110" i="5"/>
  <c r="AC111" i="5"/>
  <c r="AC112" i="5"/>
  <c r="AC113" i="5"/>
  <c r="AC114" i="5"/>
  <c r="AC115" i="5"/>
  <c r="AC116" i="5"/>
  <c r="U104" i="5"/>
  <c r="U105" i="5"/>
  <c r="U106" i="5"/>
  <c r="U107" i="5"/>
  <c r="U108" i="5"/>
  <c r="U109" i="5"/>
  <c r="U110" i="5"/>
  <c r="U111" i="5"/>
  <c r="U112" i="5"/>
  <c r="U113" i="5"/>
  <c r="U114" i="5"/>
  <c r="U115" i="5"/>
  <c r="U116" i="5"/>
  <c r="AH82" i="5"/>
  <c r="AH84" i="5"/>
  <c r="AH85" i="5"/>
  <c r="AH86" i="5"/>
  <c r="AH87" i="5"/>
  <c r="AH88" i="5"/>
  <c r="AH89" i="5"/>
  <c r="AH90" i="5"/>
  <c r="AH91" i="5"/>
  <c r="AH92" i="5"/>
  <c r="AH93" i="5"/>
  <c r="AH94" i="5"/>
  <c r="AC82" i="5"/>
  <c r="AC83" i="5"/>
  <c r="AC84" i="5"/>
  <c r="AC85" i="5"/>
  <c r="AC86" i="5"/>
  <c r="AC87" i="5"/>
  <c r="AC88" i="5"/>
  <c r="AC89" i="5"/>
  <c r="AC90" i="5"/>
  <c r="AC91" i="5"/>
  <c r="AC92" i="5"/>
  <c r="AC93" i="5"/>
  <c r="AC94" i="5"/>
  <c r="U82" i="5"/>
  <c r="U83" i="5"/>
  <c r="U84" i="5"/>
  <c r="U85" i="5"/>
  <c r="U86" i="5"/>
  <c r="U87" i="5"/>
  <c r="U88" i="5"/>
  <c r="U89" i="5"/>
  <c r="U90" i="5"/>
  <c r="U91" i="5"/>
  <c r="U92" i="5"/>
  <c r="U93" i="5"/>
  <c r="U94" i="5"/>
  <c r="AH60" i="5"/>
  <c r="AH61" i="5"/>
  <c r="AH62" i="5"/>
  <c r="AH63" i="5"/>
  <c r="AH64" i="5"/>
  <c r="AH65" i="5"/>
  <c r="AH66" i="5"/>
  <c r="AH67" i="5"/>
  <c r="AH68" i="5"/>
  <c r="AH69" i="5"/>
  <c r="AH70" i="5"/>
  <c r="AH71" i="5"/>
  <c r="AH72" i="5"/>
  <c r="AC60" i="5"/>
  <c r="AC61" i="5"/>
  <c r="AC62" i="5"/>
  <c r="AC63" i="5"/>
  <c r="AC64" i="5"/>
  <c r="AC65" i="5"/>
  <c r="AC66" i="5"/>
  <c r="AC67" i="5"/>
  <c r="AC68" i="5"/>
  <c r="AC69" i="5"/>
  <c r="AC70" i="5"/>
  <c r="AC71" i="5"/>
  <c r="AC72" i="5"/>
  <c r="U60" i="5"/>
  <c r="X60" i="5"/>
  <c r="U61" i="5"/>
  <c r="X61" i="5"/>
  <c r="U62" i="5"/>
  <c r="X62" i="5"/>
  <c r="U63" i="5"/>
  <c r="X63" i="5"/>
  <c r="U64" i="5"/>
  <c r="X64" i="5"/>
  <c r="U65" i="5"/>
  <c r="X65" i="5"/>
  <c r="U66" i="5"/>
  <c r="X66" i="5"/>
  <c r="U67" i="5"/>
  <c r="X67" i="5"/>
  <c r="U68" i="5"/>
  <c r="X68" i="5"/>
  <c r="U69" i="5"/>
  <c r="X69" i="5"/>
  <c r="U70" i="5"/>
  <c r="X70" i="5"/>
  <c r="U71" i="5"/>
  <c r="X71" i="5"/>
  <c r="U72" i="5"/>
  <c r="X72" i="5"/>
  <c r="G148" i="5"/>
  <c r="H148" i="5" s="1"/>
  <c r="G149" i="5"/>
  <c r="H149" i="5" s="1"/>
  <c r="G150" i="5"/>
  <c r="J150" i="5" s="1"/>
  <c r="G151" i="5"/>
  <c r="J151" i="5" s="1"/>
  <c r="G152" i="5"/>
  <c r="H152" i="5" s="1"/>
  <c r="G153" i="5"/>
  <c r="H153" i="5" s="1"/>
  <c r="G154" i="5"/>
  <c r="H154" i="5" s="1"/>
  <c r="G155" i="5"/>
  <c r="J155" i="5" s="1"/>
  <c r="M155" i="5" s="1"/>
  <c r="G156" i="5"/>
  <c r="H156" i="5" s="1"/>
  <c r="G157" i="5"/>
  <c r="H157" i="5" s="1"/>
  <c r="G158" i="5"/>
  <c r="H158" i="5" s="1"/>
  <c r="G159" i="5"/>
  <c r="H159" i="5" s="1"/>
  <c r="G160" i="5"/>
  <c r="H160" i="5" s="1"/>
  <c r="G126" i="5"/>
  <c r="H126" i="5" s="1"/>
  <c r="G127" i="5"/>
  <c r="H127" i="5" s="1"/>
  <c r="G128" i="5"/>
  <c r="H128" i="5" s="1"/>
  <c r="G129" i="5"/>
  <c r="H129" i="5" s="1"/>
  <c r="G130" i="5"/>
  <c r="J130" i="5" s="1"/>
  <c r="G131" i="5"/>
  <c r="H131" i="5" s="1"/>
  <c r="G132" i="5"/>
  <c r="H132" i="5" s="1"/>
  <c r="G133" i="5"/>
  <c r="H133" i="5" s="1"/>
  <c r="G134" i="5"/>
  <c r="J134" i="5" s="1"/>
  <c r="G135" i="5"/>
  <c r="H135" i="5" s="1"/>
  <c r="G136" i="5"/>
  <c r="H136" i="5" s="1"/>
  <c r="G137" i="5"/>
  <c r="J137" i="5" s="1"/>
  <c r="G138" i="5"/>
  <c r="H138" i="5" s="1"/>
  <c r="G104" i="5"/>
  <c r="H104" i="5" s="1"/>
  <c r="G105" i="5"/>
  <c r="H105" i="5" s="1"/>
  <c r="G106" i="5"/>
  <c r="H106" i="5" s="1"/>
  <c r="G107" i="5"/>
  <c r="H107" i="5" s="1"/>
  <c r="J107" i="5"/>
  <c r="M107" i="5" s="1"/>
  <c r="G108" i="5"/>
  <c r="H108" i="5" s="1"/>
  <c r="G109" i="5"/>
  <c r="H109" i="5" s="1"/>
  <c r="G110" i="5"/>
  <c r="H110" i="5" s="1"/>
  <c r="G111" i="5"/>
  <c r="H111" i="5" s="1"/>
  <c r="G112" i="5"/>
  <c r="H112" i="5" s="1"/>
  <c r="G113" i="5"/>
  <c r="H113" i="5" s="1"/>
  <c r="G114" i="5"/>
  <c r="J114" i="5" s="1"/>
  <c r="G115" i="5"/>
  <c r="J115" i="5" s="1"/>
  <c r="K115" i="5" s="1"/>
  <c r="G116" i="5"/>
  <c r="H116" i="5" s="1"/>
  <c r="G60" i="5"/>
  <c r="J60" i="5" s="1"/>
  <c r="G61" i="5"/>
  <c r="H61" i="5" s="1"/>
  <c r="G62" i="5"/>
  <c r="H62" i="5" s="1"/>
  <c r="G63" i="5"/>
  <c r="H63" i="5" s="1"/>
  <c r="G64" i="5"/>
  <c r="J64" i="5" s="1"/>
  <c r="G65" i="5"/>
  <c r="H65" i="5" s="1"/>
  <c r="G66" i="5"/>
  <c r="H66" i="5" s="1"/>
  <c r="G67" i="5"/>
  <c r="H67" i="5" s="1"/>
  <c r="G68" i="5"/>
  <c r="H68" i="5" s="1"/>
  <c r="G69" i="5"/>
  <c r="H69" i="5" s="1"/>
  <c r="G70" i="5"/>
  <c r="H70" i="5" s="1"/>
  <c r="G71" i="5"/>
  <c r="J71" i="5" s="1"/>
  <c r="G72" i="5"/>
  <c r="H72" i="5" s="1"/>
  <c r="AI15" i="5"/>
  <c r="AJ15" i="5"/>
  <c r="AN15" i="5"/>
  <c r="AO15" i="5"/>
  <c r="AS15" i="5"/>
  <c r="AT15" i="5"/>
  <c r="AJ16" i="5"/>
  <c r="AN16" i="5"/>
  <c r="AO16" i="5"/>
  <c r="AS16" i="5"/>
  <c r="AT16" i="5"/>
  <c r="AI17" i="5"/>
  <c r="AJ17" i="5"/>
  <c r="AN17" i="5"/>
  <c r="AO17" i="5"/>
  <c r="AS17" i="5"/>
  <c r="AT17" i="5"/>
  <c r="AI18" i="5"/>
  <c r="AJ18" i="5"/>
  <c r="AN18" i="5"/>
  <c r="AO18" i="5"/>
  <c r="AS18" i="5"/>
  <c r="AT18" i="5"/>
  <c r="AI19" i="5"/>
  <c r="AJ19" i="5"/>
  <c r="AN19" i="5"/>
  <c r="AO19" i="5"/>
  <c r="AS19" i="5"/>
  <c r="AT19" i="5"/>
  <c r="AI20" i="5"/>
  <c r="AJ20" i="5"/>
  <c r="AN20" i="5"/>
  <c r="AO20" i="5"/>
  <c r="AS20" i="5"/>
  <c r="AT20" i="5"/>
  <c r="AI21" i="5"/>
  <c r="AJ21" i="5"/>
  <c r="AN21" i="5"/>
  <c r="AO21" i="5"/>
  <c r="AS21" i="5"/>
  <c r="AT21" i="5"/>
  <c r="AI22" i="5"/>
  <c r="AJ22" i="5"/>
  <c r="AN22" i="5"/>
  <c r="AO22" i="5"/>
  <c r="AS22" i="5"/>
  <c r="AT22" i="5"/>
  <c r="AI23" i="5"/>
  <c r="AJ23" i="5"/>
  <c r="AN23" i="5"/>
  <c r="AO23" i="5"/>
  <c r="AS23" i="5"/>
  <c r="AT23" i="5"/>
  <c r="AI24" i="5"/>
  <c r="AJ24" i="5"/>
  <c r="AN24" i="5"/>
  <c r="AO24" i="5"/>
  <c r="AS24" i="5"/>
  <c r="AT24" i="5"/>
  <c r="AI25" i="5"/>
  <c r="AJ25" i="5"/>
  <c r="AN25" i="5"/>
  <c r="AO25" i="5"/>
  <c r="AS25" i="5"/>
  <c r="AT25" i="5"/>
  <c r="AI26" i="5"/>
  <c r="AJ26" i="5"/>
  <c r="AN26" i="5"/>
  <c r="AO26" i="5"/>
  <c r="AS26" i="5"/>
  <c r="AT26" i="5"/>
  <c r="AI27" i="5"/>
  <c r="AJ27" i="5"/>
  <c r="AN27" i="5"/>
  <c r="AO27" i="5"/>
  <c r="AS27" i="5"/>
  <c r="AT27" i="5"/>
  <c r="AD15" i="5"/>
  <c r="AE15" i="5"/>
  <c r="AD16" i="5"/>
  <c r="AE16" i="5"/>
  <c r="AD17" i="5"/>
  <c r="AE17" i="5"/>
  <c r="AD18" i="5"/>
  <c r="AE18" i="5"/>
  <c r="AD19" i="5"/>
  <c r="AE19" i="5"/>
  <c r="AD20" i="5"/>
  <c r="AE20" i="5"/>
  <c r="AD21" i="5"/>
  <c r="AE21" i="5"/>
  <c r="AD22" i="5"/>
  <c r="AE22" i="5"/>
  <c r="AD23" i="5"/>
  <c r="AE23" i="5"/>
  <c r="AD24" i="5"/>
  <c r="AE24" i="5"/>
  <c r="AD25" i="5"/>
  <c r="AE25" i="5"/>
  <c r="AD26" i="5"/>
  <c r="AE26" i="5"/>
  <c r="AD27" i="5"/>
  <c r="AE27" i="5"/>
  <c r="Y15" i="5"/>
  <c r="Z15" i="5"/>
  <c r="Y16" i="5"/>
  <c r="Z16" i="5"/>
  <c r="Y17" i="5"/>
  <c r="Z17" i="5"/>
  <c r="Y18" i="5"/>
  <c r="Z18" i="5"/>
  <c r="Y19" i="5"/>
  <c r="Z19" i="5"/>
  <c r="Y20" i="5"/>
  <c r="Z20" i="5"/>
  <c r="Y21" i="5"/>
  <c r="Z21" i="5"/>
  <c r="Y22" i="5"/>
  <c r="Z22" i="5"/>
  <c r="Y23" i="5"/>
  <c r="Z23" i="5"/>
  <c r="Y24" i="5"/>
  <c r="Z24" i="5"/>
  <c r="Y25" i="5"/>
  <c r="Z25" i="5"/>
  <c r="Y26" i="5"/>
  <c r="Z26" i="5"/>
  <c r="Y27" i="5"/>
  <c r="Z27" i="5"/>
  <c r="R15" i="5"/>
  <c r="R16" i="5"/>
  <c r="R17" i="5"/>
  <c r="R18" i="5"/>
  <c r="R19" i="5"/>
  <c r="R20" i="5"/>
  <c r="R21" i="5"/>
  <c r="R22" i="5"/>
  <c r="R23" i="5"/>
  <c r="R24" i="5"/>
  <c r="R25" i="5"/>
  <c r="R26" i="5"/>
  <c r="R27" i="5"/>
  <c r="O15" i="5"/>
  <c r="O16" i="5"/>
  <c r="O17" i="5"/>
  <c r="O18" i="5"/>
  <c r="O19" i="5"/>
  <c r="O20" i="5"/>
  <c r="O21" i="5"/>
  <c r="O22" i="5"/>
  <c r="O23" i="5"/>
  <c r="O24" i="5"/>
  <c r="O25" i="5"/>
  <c r="O26" i="5"/>
  <c r="O27" i="5"/>
  <c r="L15" i="5"/>
  <c r="L16" i="5"/>
  <c r="L17" i="5"/>
  <c r="L18" i="5"/>
  <c r="L19" i="5"/>
  <c r="L20" i="5"/>
  <c r="L21" i="5"/>
  <c r="L22" i="5"/>
  <c r="L23" i="5"/>
  <c r="L24" i="5"/>
  <c r="L25" i="5"/>
  <c r="L26" i="5"/>
  <c r="L27" i="5"/>
  <c r="I15" i="5"/>
  <c r="I16" i="5"/>
  <c r="I17" i="5"/>
  <c r="I18" i="5"/>
  <c r="I19" i="5"/>
  <c r="I20" i="5"/>
  <c r="I21" i="5"/>
  <c r="I22" i="5"/>
  <c r="I23" i="5"/>
  <c r="I24" i="5"/>
  <c r="I25" i="5"/>
  <c r="I26" i="5"/>
  <c r="I27" i="5"/>
  <c r="F15" i="5"/>
  <c r="F16" i="5"/>
  <c r="F17" i="5"/>
  <c r="F18" i="5"/>
  <c r="F19" i="5"/>
  <c r="F20" i="5"/>
  <c r="F21" i="5"/>
  <c r="F22" i="5"/>
  <c r="F23" i="5"/>
  <c r="F24" i="5"/>
  <c r="F25" i="5"/>
  <c r="F26" i="5"/>
  <c r="F27" i="5"/>
  <c r="D15" i="5"/>
  <c r="E15" i="5"/>
  <c r="D16" i="5"/>
  <c r="E16" i="5"/>
  <c r="D149" i="13" s="1"/>
  <c r="D17" i="5"/>
  <c r="E17" i="5"/>
  <c r="D150" i="13" s="1"/>
  <c r="D18" i="5"/>
  <c r="E18" i="5"/>
  <c r="D151" i="13" s="1"/>
  <c r="D19" i="5"/>
  <c r="E19" i="5"/>
  <c r="D152" i="13" s="1"/>
  <c r="D20" i="5"/>
  <c r="E20" i="5"/>
  <c r="D153" i="13" s="1"/>
  <c r="D21" i="5"/>
  <c r="E21" i="5"/>
  <c r="D154" i="13" s="1"/>
  <c r="D22" i="5"/>
  <c r="E22" i="5"/>
  <c r="D155" i="13" s="1"/>
  <c r="D23" i="5"/>
  <c r="E23" i="5"/>
  <c r="D90" i="13" s="1"/>
  <c r="D24" i="5"/>
  <c r="E24" i="5"/>
  <c r="D157" i="13" s="1"/>
  <c r="D25" i="5"/>
  <c r="E25" i="5"/>
  <c r="D158" i="13" s="1"/>
  <c r="D26" i="5"/>
  <c r="E26" i="5"/>
  <c r="D27" i="5"/>
  <c r="E27" i="5"/>
  <c r="D160" i="13" s="1"/>
  <c r="AJ184" i="4"/>
  <c r="AG184" i="4"/>
  <c r="AD184" i="4"/>
  <c r="H26" i="30" s="1"/>
  <c r="AA184" i="4"/>
  <c r="G26" i="30" s="1"/>
  <c r="X184" i="4"/>
  <c r="F26" i="30" s="1"/>
  <c r="R184" i="4"/>
  <c r="O184" i="4"/>
  <c r="L184" i="4"/>
  <c r="I184" i="4"/>
  <c r="F184" i="4"/>
  <c r="E184" i="4"/>
  <c r="D184" i="4"/>
  <c r="AJ162" i="4"/>
  <c r="J24" i="30" s="1"/>
  <c r="AG162" i="4"/>
  <c r="I24" i="30" s="1"/>
  <c r="AD162" i="4"/>
  <c r="AA162" i="4"/>
  <c r="X162" i="4"/>
  <c r="F24" i="30" s="1"/>
  <c r="R162" i="4"/>
  <c r="O162" i="4"/>
  <c r="I24" i="1" s="1"/>
  <c r="L162" i="4"/>
  <c r="H24" i="1" s="1"/>
  <c r="I162" i="4"/>
  <c r="F162" i="4"/>
  <c r="F24" i="1" s="1"/>
  <c r="E162" i="4"/>
  <c r="D162" i="4"/>
  <c r="E24" i="1" s="1"/>
  <c r="AM170" i="4"/>
  <c r="AM171" i="4"/>
  <c r="AM172" i="4"/>
  <c r="AM173" i="4"/>
  <c r="AM174" i="4"/>
  <c r="AM175" i="4"/>
  <c r="AM176" i="4"/>
  <c r="AM177" i="4"/>
  <c r="AM178" i="4"/>
  <c r="AM179" i="4"/>
  <c r="AM180" i="4"/>
  <c r="AM181" i="4"/>
  <c r="AM182" i="4"/>
  <c r="AM148" i="4"/>
  <c r="AM149" i="4"/>
  <c r="AM150" i="4"/>
  <c r="AM151" i="4"/>
  <c r="AM152" i="4"/>
  <c r="AM153" i="4"/>
  <c r="AM154" i="4"/>
  <c r="AM155" i="4"/>
  <c r="AM156" i="4"/>
  <c r="AM157" i="4"/>
  <c r="AM158" i="4"/>
  <c r="AM159" i="4"/>
  <c r="AM160" i="4"/>
  <c r="U170" i="4"/>
  <c r="U171" i="4"/>
  <c r="U172" i="4"/>
  <c r="U173" i="4"/>
  <c r="U174" i="4"/>
  <c r="U175" i="4"/>
  <c r="U176" i="4"/>
  <c r="U177" i="4"/>
  <c r="U178" i="4"/>
  <c r="U179" i="4"/>
  <c r="U180" i="4"/>
  <c r="U181" i="4"/>
  <c r="U182" i="4"/>
  <c r="U148" i="4"/>
  <c r="U149" i="4"/>
  <c r="U150" i="4"/>
  <c r="U151" i="4"/>
  <c r="U152" i="4"/>
  <c r="U153" i="4"/>
  <c r="U154" i="4"/>
  <c r="U155" i="4"/>
  <c r="U156" i="4"/>
  <c r="U157" i="4"/>
  <c r="U158" i="4"/>
  <c r="U159" i="4"/>
  <c r="U160" i="4"/>
  <c r="G170" i="4"/>
  <c r="H170" i="4" s="1"/>
  <c r="G171" i="4"/>
  <c r="H171" i="4" s="1"/>
  <c r="G172" i="4"/>
  <c r="H172" i="4" s="1"/>
  <c r="G173" i="4"/>
  <c r="J173" i="4" s="1"/>
  <c r="G174" i="4"/>
  <c r="J174" i="4" s="1"/>
  <c r="G175" i="4"/>
  <c r="H175" i="4" s="1"/>
  <c r="G176" i="4"/>
  <c r="J176" i="4" s="1"/>
  <c r="G177" i="4"/>
  <c r="H177" i="4" s="1"/>
  <c r="G178" i="4"/>
  <c r="H178" i="4" s="1"/>
  <c r="G179" i="4"/>
  <c r="H179" i="4" s="1"/>
  <c r="G180" i="4"/>
  <c r="H180" i="4" s="1"/>
  <c r="G181" i="4"/>
  <c r="J181" i="4" s="1"/>
  <c r="G182" i="4"/>
  <c r="J182" i="4" s="1"/>
  <c r="G148" i="4"/>
  <c r="H148" i="4" s="1"/>
  <c r="G149" i="4"/>
  <c r="H149" i="4" s="1"/>
  <c r="G150" i="4"/>
  <c r="H150" i="4" s="1"/>
  <c r="G151" i="4"/>
  <c r="J151" i="4" s="1"/>
  <c r="G152" i="4"/>
  <c r="H152" i="4" s="1"/>
  <c r="G153" i="4"/>
  <c r="H153" i="4" s="1"/>
  <c r="G154" i="4"/>
  <c r="J154" i="4" s="1"/>
  <c r="G155" i="4"/>
  <c r="H155" i="4" s="1"/>
  <c r="G156" i="4"/>
  <c r="H156" i="4" s="1"/>
  <c r="G157" i="4"/>
  <c r="H157" i="4" s="1"/>
  <c r="G158" i="4"/>
  <c r="J158" i="4" s="1"/>
  <c r="G159" i="4"/>
  <c r="J159" i="4" s="1"/>
  <c r="G160" i="4"/>
  <c r="H160" i="4" s="1"/>
  <c r="AJ140" i="4"/>
  <c r="AG140" i="4"/>
  <c r="AD140" i="4"/>
  <c r="H22" i="30" s="1"/>
  <c r="AA140" i="4"/>
  <c r="X140" i="4"/>
  <c r="F22" i="30" s="1"/>
  <c r="R140" i="4"/>
  <c r="J22" i="1" s="1"/>
  <c r="O140" i="4"/>
  <c r="L140" i="4"/>
  <c r="H22" i="1" s="1"/>
  <c r="I140" i="4"/>
  <c r="G22" i="1" s="1"/>
  <c r="F140" i="4"/>
  <c r="E140" i="4"/>
  <c r="E23" i="1" s="1"/>
  <c r="D140" i="4"/>
  <c r="E22" i="1" s="1"/>
  <c r="AM126" i="4"/>
  <c r="AM127" i="4"/>
  <c r="AM128" i="4"/>
  <c r="AM129" i="4"/>
  <c r="AM130" i="4"/>
  <c r="AM131" i="4"/>
  <c r="AM132" i="4"/>
  <c r="AM133" i="4"/>
  <c r="AM134" i="4"/>
  <c r="AM135" i="4"/>
  <c r="AM136" i="4"/>
  <c r="AM137" i="4"/>
  <c r="AM138" i="4"/>
  <c r="U126" i="4"/>
  <c r="U127" i="4"/>
  <c r="U128" i="4"/>
  <c r="U129" i="4"/>
  <c r="U130" i="4"/>
  <c r="U131" i="4"/>
  <c r="U132" i="4"/>
  <c r="U133" i="4"/>
  <c r="U134" i="4"/>
  <c r="U135" i="4"/>
  <c r="U136" i="4"/>
  <c r="U137" i="4"/>
  <c r="U138" i="4"/>
  <c r="G126" i="4"/>
  <c r="J126" i="4" s="1"/>
  <c r="G127" i="4"/>
  <c r="H127" i="4" s="1"/>
  <c r="G128" i="4"/>
  <c r="G129" i="4"/>
  <c r="H129" i="4" s="1"/>
  <c r="G130" i="4"/>
  <c r="H130" i="4" s="1"/>
  <c r="G131" i="4"/>
  <c r="H131" i="4" s="1"/>
  <c r="G132" i="4"/>
  <c r="H132" i="4" s="1"/>
  <c r="G133" i="4"/>
  <c r="J133" i="4" s="1"/>
  <c r="G134" i="4"/>
  <c r="J134" i="4" s="1"/>
  <c r="M134" i="4" s="1"/>
  <c r="G135" i="4"/>
  <c r="H135" i="4" s="1"/>
  <c r="G136" i="4"/>
  <c r="H136" i="4" s="1"/>
  <c r="G137" i="4"/>
  <c r="J137" i="4" s="1"/>
  <c r="G138" i="4"/>
  <c r="H138" i="4" s="1"/>
  <c r="AJ118" i="4"/>
  <c r="AG118" i="4"/>
  <c r="I20" i="30" s="1"/>
  <c r="AD118" i="4"/>
  <c r="H20" i="30" s="1"/>
  <c r="AA118" i="4"/>
  <c r="X118" i="4"/>
  <c r="R118" i="4"/>
  <c r="J20" i="1" s="1"/>
  <c r="E20" i="30" s="1"/>
  <c r="O118" i="4"/>
  <c r="L118" i="4"/>
  <c r="H20" i="1" s="1"/>
  <c r="I118" i="4"/>
  <c r="G20" i="1" s="1"/>
  <c r="F118" i="4"/>
  <c r="E118" i="4"/>
  <c r="D118" i="4"/>
  <c r="AM104" i="4"/>
  <c r="AM105" i="4"/>
  <c r="AM106" i="4"/>
  <c r="AM107" i="4"/>
  <c r="AM108" i="4"/>
  <c r="AM109" i="4"/>
  <c r="AM110" i="4"/>
  <c r="AM111" i="4"/>
  <c r="AM112" i="4"/>
  <c r="AM113" i="4"/>
  <c r="AM114" i="4"/>
  <c r="AM115" i="4"/>
  <c r="AM116" i="4"/>
  <c r="U104" i="4"/>
  <c r="U105" i="4"/>
  <c r="U106" i="4"/>
  <c r="U107" i="4"/>
  <c r="U108" i="4"/>
  <c r="U109" i="4"/>
  <c r="U110" i="4"/>
  <c r="U111" i="4"/>
  <c r="U112" i="4"/>
  <c r="U113" i="4"/>
  <c r="U114" i="4"/>
  <c r="U115" i="4"/>
  <c r="U116" i="4"/>
  <c r="G104" i="4"/>
  <c r="H104" i="4" s="1"/>
  <c r="G105" i="4"/>
  <c r="H105" i="4" s="1"/>
  <c r="G106" i="4"/>
  <c r="H106" i="4" s="1"/>
  <c r="G107" i="4"/>
  <c r="J107" i="4" s="1"/>
  <c r="G108" i="4"/>
  <c r="H108" i="4" s="1"/>
  <c r="G109" i="4"/>
  <c r="H109" i="4" s="1"/>
  <c r="G110" i="4"/>
  <c r="H110" i="4" s="1"/>
  <c r="G111" i="4"/>
  <c r="J111" i="4" s="1"/>
  <c r="G112" i="4"/>
  <c r="H112" i="4" s="1"/>
  <c r="G113" i="4"/>
  <c r="J113" i="4" s="1"/>
  <c r="G114" i="4"/>
  <c r="H114" i="4" s="1"/>
  <c r="G115" i="4"/>
  <c r="J115" i="4" s="1"/>
  <c r="G116" i="4"/>
  <c r="H116" i="4" s="1"/>
  <c r="AJ96" i="4"/>
  <c r="J18" i="30" s="1"/>
  <c r="AG96" i="4"/>
  <c r="I18" i="30" s="1"/>
  <c r="AD96" i="4"/>
  <c r="H18" i="30" s="1"/>
  <c r="AA96" i="4"/>
  <c r="X96" i="4"/>
  <c r="R96" i="4"/>
  <c r="J18" i="1" s="1"/>
  <c r="O96" i="4"/>
  <c r="L96" i="4"/>
  <c r="I96" i="4"/>
  <c r="F96" i="4"/>
  <c r="F18" i="1" s="1"/>
  <c r="E96" i="4"/>
  <c r="D96" i="4"/>
  <c r="E18" i="1" s="1"/>
  <c r="AM82" i="4"/>
  <c r="AM83" i="4"/>
  <c r="AM84" i="4"/>
  <c r="AM85" i="4"/>
  <c r="AM86" i="4"/>
  <c r="AM87" i="4"/>
  <c r="AM88" i="4"/>
  <c r="AM89" i="4"/>
  <c r="AM90" i="4"/>
  <c r="AM91" i="4"/>
  <c r="AM92" i="4"/>
  <c r="AM93" i="4"/>
  <c r="AM94" i="4"/>
  <c r="U82" i="4"/>
  <c r="U83" i="4"/>
  <c r="U84" i="4"/>
  <c r="U85" i="4"/>
  <c r="U86" i="4"/>
  <c r="U87" i="4"/>
  <c r="U88" i="4"/>
  <c r="U89" i="4"/>
  <c r="U90" i="4"/>
  <c r="U91" i="4"/>
  <c r="U92" i="4"/>
  <c r="U93" i="4"/>
  <c r="U94" i="4"/>
  <c r="G82" i="4"/>
  <c r="H82" i="4" s="1"/>
  <c r="G83" i="4"/>
  <c r="H83" i="4" s="1"/>
  <c r="G84" i="4"/>
  <c r="J84" i="4" s="1"/>
  <c r="G85" i="4"/>
  <c r="H85" i="4" s="1"/>
  <c r="G86" i="4"/>
  <c r="H86" i="4" s="1"/>
  <c r="G87" i="4"/>
  <c r="H87" i="4" s="1"/>
  <c r="G88" i="4"/>
  <c r="J88" i="4" s="1"/>
  <c r="G89" i="4"/>
  <c r="J89" i="4" s="1"/>
  <c r="G90" i="4"/>
  <c r="H90" i="4" s="1"/>
  <c r="G91" i="4"/>
  <c r="H91" i="4" s="1"/>
  <c r="G92" i="4"/>
  <c r="J92" i="4" s="1"/>
  <c r="G93" i="4"/>
  <c r="J93" i="4" s="1"/>
  <c r="K93" i="4" s="1"/>
  <c r="G94" i="4"/>
  <c r="H94" i="4" s="1"/>
  <c r="AJ74" i="4"/>
  <c r="AG74" i="4"/>
  <c r="I16" i="30" s="1"/>
  <c r="AD74" i="4"/>
  <c r="H16" i="30" s="1"/>
  <c r="AA74" i="4"/>
  <c r="X74" i="4"/>
  <c r="F16" i="30" s="1"/>
  <c r="R74" i="4"/>
  <c r="O74" i="4"/>
  <c r="I16" i="1" s="1"/>
  <c r="L74" i="4"/>
  <c r="H16" i="1" s="1"/>
  <c r="I74" i="4"/>
  <c r="F74" i="4"/>
  <c r="E74" i="4"/>
  <c r="E17" i="1" s="1"/>
  <c r="D74" i="4"/>
  <c r="AM60" i="4"/>
  <c r="AM61" i="4"/>
  <c r="AM62" i="4"/>
  <c r="AM63" i="4"/>
  <c r="AM64" i="4"/>
  <c r="AM65" i="4"/>
  <c r="AM66" i="4"/>
  <c r="AM67" i="4"/>
  <c r="AM68" i="4"/>
  <c r="AM69" i="4"/>
  <c r="AM70" i="4"/>
  <c r="AM71" i="4"/>
  <c r="AM72" i="4"/>
  <c r="U60" i="4"/>
  <c r="U61" i="4"/>
  <c r="U62" i="4"/>
  <c r="U63" i="4"/>
  <c r="U64" i="4"/>
  <c r="U65" i="4"/>
  <c r="U66" i="4"/>
  <c r="U67" i="4"/>
  <c r="U68" i="4"/>
  <c r="U69" i="4"/>
  <c r="U70" i="4"/>
  <c r="U71" i="4"/>
  <c r="U72" i="4"/>
  <c r="G60" i="4"/>
  <c r="H60" i="4" s="1"/>
  <c r="G61" i="4"/>
  <c r="H61" i="4" s="1"/>
  <c r="G62" i="4"/>
  <c r="H62" i="4" s="1"/>
  <c r="G63" i="4"/>
  <c r="H63" i="4" s="1"/>
  <c r="G64" i="4"/>
  <c r="J64" i="4" s="1"/>
  <c r="G65" i="4"/>
  <c r="H65" i="4" s="1"/>
  <c r="G66" i="4"/>
  <c r="H66" i="4" s="1"/>
  <c r="G67" i="4"/>
  <c r="H67" i="4" s="1"/>
  <c r="G68" i="4"/>
  <c r="J68" i="4" s="1"/>
  <c r="G69" i="4"/>
  <c r="H69" i="4" s="1"/>
  <c r="G70" i="4"/>
  <c r="H70" i="4" s="1"/>
  <c r="G71" i="4"/>
  <c r="J71" i="4" s="1"/>
  <c r="G72" i="4"/>
  <c r="J72" i="4" s="1"/>
  <c r="AJ52" i="4"/>
  <c r="J14" i="30" s="1"/>
  <c r="AG52" i="4"/>
  <c r="I14" i="30" s="1"/>
  <c r="AD52" i="4"/>
  <c r="H14" i="30" s="1"/>
  <c r="AA52" i="4"/>
  <c r="G14" i="30" s="1"/>
  <c r="X52" i="4"/>
  <c r="R52" i="4"/>
  <c r="J14" i="1" s="1"/>
  <c r="O52" i="4"/>
  <c r="I14" i="1" s="1"/>
  <c r="L52" i="4"/>
  <c r="H14" i="1" s="1"/>
  <c r="I52" i="4"/>
  <c r="G14" i="1" s="1"/>
  <c r="F52" i="4"/>
  <c r="E52" i="4"/>
  <c r="E15" i="1" s="1"/>
  <c r="D52" i="4"/>
  <c r="E14" i="1" s="1"/>
  <c r="AJ29" i="4"/>
  <c r="AG29" i="4"/>
  <c r="I12" i="30" s="1"/>
  <c r="AD29" i="4"/>
  <c r="H12" i="30" s="1"/>
  <c r="AA29" i="4"/>
  <c r="G12" i="30" s="1"/>
  <c r="X29" i="4"/>
  <c r="F12" i="30" s="1"/>
  <c r="R29" i="4"/>
  <c r="J12" i="1" s="1"/>
  <c r="O29" i="4"/>
  <c r="I12" i="1" s="1"/>
  <c r="L29" i="4"/>
  <c r="I29" i="4"/>
  <c r="F29" i="4"/>
  <c r="F12" i="1" s="1"/>
  <c r="E29" i="4"/>
  <c r="E13" i="1" s="1"/>
  <c r="D29" i="4"/>
  <c r="E12" i="1" s="1"/>
  <c r="AM15" i="4"/>
  <c r="AM16" i="4"/>
  <c r="AM17" i="4"/>
  <c r="AM18" i="4"/>
  <c r="AM19" i="4"/>
  <c r="AM20" i="4"/>
  <c r="AM21" i="4"/>
  <c r="AM22" i="4"/>
  <c r="AM23" i="4"/>
  <c r="AM24" i="4"/>
  <c r="AM25" i="4"/>
  <c r="AM26" i="4"/>
  <c r="AM27" i="4"/>
  <c r="U15" i="4"/>
  <c r="U16" i="4"/>
  <c r="U17" i="4"/>
  <c r="U18" i="4"/>
  <c r="U19" i="4"/>
  <c r="U20" i="4"/>
  <c r="U21" i="4"/>
  <c r="U22" i="4"/>
  <c r="U23" i="4"/>
  <c r="U24" i="4"/>
  <c r="U25" i="4"/>
  <c r="U26" i="4"/>
  <c r="U27" i="4"/>
  <c r="G15" i="4"/>
  <c r="E60" i="13" s="1"/>
  <c r="G16" i="4"/>
  <c r="J16" i="4" s="1"/>
  <c r="K16" i="4" s="1"/>
  <c r="G17" i="4"/>
  <c r="H17" i="4" s="1"/>
  <c r="G18" i="4"/>
  <c r="H18" i="4" s="1"/>
  <c r="G19" i="4"/>
  <c r="E64" i="13" s="1"/>
  <c r="G20" i="4"/>
  <c r="J20" i="4" s="1"/>
  <c r="G21" i="4"/>
  <c r="E66" i="13" s="1"/>
  <c r="G22" i="4"/>
  <c r="J22" i="4" s="1"/>
  <c r="G23" i="4"/>
  <c r="J23" i="4" s="1"/>
  <c r="G24" i="4"/>
  <c r="H24" i="4" s="1"/>
  <c r="G25" i="4"/>
  <c r="J25" i="4" s="1"/>
  <c r="G26" i="4"/>
  <c r="E71" i="13" s="1"/>
  <c r="G27" i="4"/>
  <c r="H27" i="4" s="1"/>
  <c r="I237" i="26"/>
  <c r="I236" i="26"/>
  <c r="I235" i="26"/>
  <c r="I234" i="26"/>
  <c r="I233" i="26"/>
  <c r="I232" i="26"/>
  <c r="I231" i="26"/>
  <c r="I230" i="26"/>
  <c r="I229" i="26"/>
  <c r="I228" i="26"/>
  <c r="I227" i="26"/>
  <c r="I226" i="26"/>
  <c r="I225" i="26"/>
  <c r="I224" i="26"/>
  <c r="I218" i="26"/>
  <c r="I217" i="26"/>
  <c r="I216" i="26"/>
  <c r="I215" i="26"/>
  <c r="I214" i="26"/>
  <c r="I213" i="26"/>
  <c r="I212" i="26"/>
  <c r="I211" i="26"/>
  <c r="I210" i="26"/>
  <c r="I209" i="26"/>
  <c r="I208" i="26"/>
  <c r="I207" i="26"/>
  <c r="I206" i="26"/>
  <c r="I205" i="26"/>
  <c r="I199" i="26"/>
  <c r="I198" i="26"/>
  <c r="I197" i="26"/>
  <c r="I196" i="26"/>
  <c r="I195" i="26"/>
  <c r="I194" i="26"/>
  <c r="I193" i="26"/>
  <c r="I191" i="26"/>
  <c r="I190" i="26"/>
  <c r="I189" i="26"/>
  <c r="I188" i="26"/>
  <c r="I187" i="26"/>
  <c r="I186" i="26"/>
  <c r="I180" i="26"/>
  <c r="I179" i="26"/>
  <c r="I178" i="26"/>
  <c r="I177" i="26"/>
  <c r="I176" i="26"/>
  <c r="I175" i="26"/>
  <c r="I174" i="26"/>
  <c r="I172" i="26"/>
  <c r="I171" i="26"/>
  <c r="I170" i="26"/>
  <c r="I169" i="26"/>
  <c r="I168" i="26"/>
  <c r="I167" i="26"/>
  <c r="I130" i="26"/>
  <c r="I131" i="26"/>
  <c r="I132" i="26"/>
  <c r="I133" i="26"/>
  <c r="I134" i="26"/>
  <c r="I136" i="26"/>
  <c r="I137" i="26"/>
  <c r="I138" i="26"/>
  <c r="I139" i="26"/>
  <c r="I140" i="26"/>
  <c r="I141" i="26"/>
  <c r="I142" i="26"/>
  <c r="I109" i="26"/>
  <c r="I110" i="26"/>
  <c r="I111" i="26"/>
  <c r="I112" i="26"/>
  <c r="I113" i="26"/>
  <c r="I114" i="26"/>
  <c r="I115" i="26"/>
  <c r="I116" i="26"/>
  <c r="I117" i="26"/>
  <c r="I118" i="26"/>
  <c r="I119" i="26"/>
  <c r="I120" i="26"/>
  <c r="I121" i="26"/>
  <c r="I108" i="26"/>
  <c r="I21" i="22"/>
  <c r="H130" i="5"/>
  <c r="J65" i="29"/>
  <c r="K65" i="29" s="1"/>
  <c r="J151" i="29"/>
  <c r="M151" i="29" s="1"/>
  <c r="J82" i="29"/>
  <c r="K82" i="29" s="1"/>
  <c r="H90" i="29"/>
  <c r="J71" i="29"/>
  <c r="K71" i="29" s="1"/>
  <c r="J155" i="29"/>
  <c r="M155" i="29" s="1"/>
  <c r="N155" i="29" s="1"/>
  <c r="J159" i="29"/>
  <c r="M159" i="29" s="1"/>
  <c r="N159" i="29" s="1"/>
  <c r="J86" i="29"/>
  <c r="K86" i="29" s="1"/>
  <c r="J91" i="29"/>
  <c r="K91" i="29" s="1"/>
  <c r="J83" i="29"/>
  <c r="K83" i="29" s="1"/>
  <c r="H63" i="29"/>
  <c r="J64" i="29"/>
  <c r="M64" i="29" s="1"/>
  <c r="H67" i="29"/>
  <c r="J47" i="29"/>
  <c r="K47" i="29" s="1"/>
  <c r="J41" i="29"/>
  <c r="M41" i="29" s="1"/>
  <c r="S41" i="29" s="1"/>
  <c r="J40" i="29"/>
  <c r="K40" i="29" s="1"/>
  <c r="J44" i="29"/>
  <c r="K44" i="29" s="1"/>
  <c r="J153" i="5"/>
  <c r="M153" i="5" s="1"/>
  <c r="H151" i="5"/>
  <c r="J159" i="5"/>
  <c r="M159" i="5" s="1"/>
  <c r="S159" i="5" s="1"/>
  <c r="J152" i="5"/>
  <c r="K152" i="5" s="1"/>
  <c r="J157" i="5"/>
  <c r="K157" i="5" s="1"/>
  <c r="J156" i="5"/>
  <c r="K156" i="5" s="1"/>
  <c r="H137" i="5"/>
  <c r="J138" i="5"/>
  <c r="J132" i="5"/>
  <c r="J136" i="5"/>
  <c r="K136" i="5" s="1"/>
  <c r="J129" i="5"/>
  <c r="K129" i="5" s="1"/>
  <c r="J128" i="5"/>
  <c r="K128" i="5" s="1"/>
  <c r="J126" i="5"/>
  <c r="K126" i="5" s="1"/>
  <c r="J116" i="5"/>
  <c r="K116" i="5" s="1"/>
  <c r="J111" i="5"/>
  <c r="J110" i="5"/>
  <c r="K110" i="5" s="1"/>
  <c r="J109" i="5"/>
  <c r="K109" i="5" s="1"/>
  <c r="J108" i="5"/>
  <c r="K108" i="5" s="1"/>
  <c r="J104" i="5"/>
  <c r="K104" i="5" s="1"/>
  <c r="H71" i="5"/>
  <c r="H60" i="5"/>
  <c r="J68" i="5"/>
  <c r="K68" i="5" s="1"/>
  <c r="J63" i="5"/>
  <c r="J67" i="5"/>
  <c r="J66" i="5"/>
  <c r="M66" i="5" s="1"/>
  <c r="J65" i="5"/>
  <c r="K65" i="5" s="1"/>
  <c r="H88" i="4"/>
  <c r="E50" i="13"/>
  <c r="F50" i="13" s="1"/>
  <c r="E48" i="13"/>
  <c r="E47" i="13"/>
  <c r="E49" i="13"/>
  <c r="E46" i="13"/>
  <c r="E45" i="13"/>
  <c r="E44" i="13"/>
  <c r="F44" i="13" s="1"/>
  <c r="G43" i="13"/>
  <c r="E43" i="13"/>
  <c r="E42" i="13"/>
  <c r="F42" i="13" s="1"/>
  <c r="E40" i="13"/>
  <c r="E39" i="13"/>
  <c r="E38" i="13"/>
  <c r="J24" i="4"/>
  <c r="K24" i="4" s="1"/>
  <c r="E69" i="13"/>
  <c r="E68" i="13"/>
  <c r="E67" i="13"/>
  <c r="J15" i="4"/>
  <c r="G60" i="13" s="1"/>
  <c r="H181" i="4"/>
  <c r="J170" i="4"/>
  <c r="M170" i="4" s="1"/>
  <c r="N170" i="4" s="1"/>
  <c r="H182" i="4"/>
  <c r="J148" i="4"/>
  <c r="K148" i="4" s="1"/>
  <c r="H159" i="4"/>
  <c r="J152" i="4"/>
  <c r="K152" i="4" s="1"/>
  <c r="J86" i="4"/>
  <c r="J109" i="4"/>
  <c r="M109" i="4" s="1"/>
  <c r="J91" i="4"/>
  <c r="K91" i="4" s="1"/>
  <c r="H128" i="4"/>
  <c r="J128" i="4"/>
  <c r="M128" i="4" s="1"/>
  <c r="H134" i="4"/>
  <c r="J135" i="4"/>
  <c r="K135" i="4" s="1"/>
  <c r="J90" i="4"/>
  <c r="K90" i="4" s="1"/>
  <c r="J83" i="4"/>
  <c r="K83" i="4" s="1"/>
  <c r="J112" i="4"/>
  <c r="K112" i="4" s="1"/>
  <c r="J82" i="4"/>
  <c r="M82" i="4" s="1"/>
  <c r="J104" i="4"/>
  <c r="M104" i="4" s="1"/>
  <c r="J87" i="4"/>
  <c r="K87" i="4" s="1"/>
  <c r="J116" i="4"/>
  <c r="M116" i="4" s="1"/>
  <c r="J110" i="4"/>
  <c r="K110" i="4" s="1"/>
  <c r="J62" i="4"/>
  <c r="K62" i="4" s="1"/>
  <c r="J65" i="4"/>
  <c r="K65" i="4" s="1"/>
  <c r="J70" i="4"/>
  <c r="K70" i="4" s="1"/>
  <c r="J69" i="4"/>
  <c r="K69" i="4" s="1"/>
  <c r="H15" i="4"/>
  <c r="H20" i="4"/>
  <c r="M47" i="29"/>
  <c r="S47" i="29" s="1"/>
  <c r="K138" i="5"/>
  <c r="M138" i="5"/>
  <c r="N138" i="5" s="1"/>
  <c r="M132" i="5"/>
  <c r="S132" i="5" s="1"/>
  <c r="K132" i="5"/>
  <c r="M126" i="5"/>
  <c r="N126" i="5" s="1"/>
  <c r="K111" i="5"/>
  <c r="M111" i="5"/>
  <c r="N111" i="5" s="1"/>
  <c r="M67" i="5"/>
  <c r="N67" i="5" s="1"/>
  <c r="K67" i="5"/>
  <c r="K63" i="5"/>
  <c r="M63" i="5"/>
  <c r="S63" i="5" s="1"/>
  <c r="G47" i="13"/>
  <c r="G44" i="13"/>
  <c r="G40" i="13"/>
  <c r="K86" i="4"/>
  <c r="M86" i="4"/>
  <c r="N86" i="4" s="1"/>
  <c r="M91" i="4"/>
  <c r="S91" i="4" s="1"/>
  <c r="T91" i="4" s="1"/>
  <c r="K104" i="4"/>
  <c r="M65" i="4"/>
  <c r="S65" i="4" s="1"/>
  <c r="I39" i="13"/>
  <c r="D14" i="29"/>
  <c r="D72" i="27"/>
  <c r="H108" i="7"/>
  <c r="AR14" i="9"/>
  <c r="X14" i="9"/>
  <c r="D14" i="9"/>
  <c r="H14" i="9"/>
  <c r="X59" i="5"/>
  <c r="X81" i="5"/>
  <c r="X103" i="5"/>
  <c r="I109" i="1"/>
  <c r="T14" i="9"/>
  <c r="I93" i="1"/>
  <c r="I92" i="1"/>
  <c r="I88" i="1"/>
  <c r="I72" i="1"/>
  <c r="I74" i="1"/>
  <c r="I76" i="1"/>
  <c r="O14" i="6"/>
  <c r="U37" i="29"/>
  <c r="I26" i="1"/>
  <c r="I22" i="1"/>
  <c r="I20" i="1"/>
  <c r="I18" i="1"/>
  <c r="O14" i="5"/>
  <c r="O14" i="29"/>
  <c r="U14" i="4"/>
  <c r="U59" i="4"/>
  <c r="U81" i="4"/>
  <c r="U103" i="4"/>
  <c r="U125" i="4"/>
  <c r="U169" i="4"/>
  <c r="U147" i="4"/>
  <c r="J24" i="1"/>
  <c r="E24" i="30" s="1"/>
  <c r="J16" i="1"/>
  <c r="E16" i="30" s="1"/>
  <c r="I34" i="1"/>
  <c r="I52" i="1"/>
  <c r="I36" i="1"/>
  <c r="I54" i="1"/>
  <c r="I38" i="1"/>
  <c r="I56" i="1"/>
  <c r="C3" i="30"/>
  <c r="I87" i="30" s="1"/>
  <c r="C2" i="30"/>
  <c r="AN14" i="9"/>
  <c r="H141" i="30"/>
  <c r="AJ14" i="9"/>
  <c r="AF14" i="9"/>
  <c r="AB14" i="9"/>
  <c r="J100" i="1"/>
  <c r="E141" i="30" s="1"/>
  <c r="P14" i="9"/>
  <c r="H100" i="1"/>
  <c r="F100" i="1"/>
  <c r="L14" i="9"/>
  <c r="E100" i="1"/>
  <c r="J62" i="1"/>
  <c r="E63" i="30" s="1"/>
  <c r="E62" i="1"/>
  <c r="AR147" i="29"/>
  <c r="AM147" i="29"/>
  <c r="AH147" i="29"/>
  <c r="AC147" i="29"/>
  <c r="X147" i="29"/>
  <c r="U147" i="29"/>
  <c r="G147" i="29"/>
  <c r="J147" i="29" s="1"/>
  <c r="M147" i="29" s="1"/>
  <c r="S147" i="29" s="1"/>
  <c r="J60" i="1"/>
  <c r="E61" i="30" s="1"/>
  <c r="H60" i="1"/>
  <c r="E60" i="1"/>
  <c r="F58" i="1"/>
  <c r="J56" i="1"/>
  <c r="E57" i="30" s="1"/>
  <c r="H56" i="1"/>
  <c r="G56" i="1"/>
  <c r="F56" i="1"/>
  <c r="E57" i="1"/>
  <c r="E56" i="1"/>
  <c r="AR81" i="29"/>
  <c r="AM81" i="29"/>
  <c r="AH81" i="29"/>
  <c r="AC81" i="29"/>
  <c r="X81" i="29"/>
  <c r="U81" i="29"/>
  <c r="G81" i="29"/>
  <c r="H54" i="1"/>
  <c r="G54" i="1"/>
  <c r="F54" i="1"/>
  <c r="E55" i="1"/>
  <c r="AR59" i="29"/>
  <c r="AM59" i="29"/>
  <c r="AH59" i="29"/>
  <c r="AC59" i="29"/>
  <c r="X59" i="29"/>
  <c r="U59" i="29"/>
  <c r="G59" i="29"/>
  <c r="J59" i="29" s="1"/>
  <c r="H52" i="1"/>
  <c r="G52" i="1"/>
  <c r="F52" i="1"/>
  <c r="E52" i="1"/>
  <c r="AR37" i="29"/>
  <c r="AM37" i="29"/>
  <c r="AH37" i="29"/>
  <c r="AC37" i="29"/>
  <c r="X37" i="29"/>
  <c r="G37" i="29"/>
  <c r="J37" i="29" s="1"/>
  <c r="AT14" i="29"/>
  <c r="AS14" i="29"/>
  <c r="AO14" i="29"/>
  <c r="AN14" i="29"/>
  <c r="AJ14" i="29"/>
  <c r="AI14" i="29"/>
  <c r="AE14" i="29"/>
  <c r="AD14" i="29"/>
  <c r="Z14" i="29"/>
  <c r="Y14" i="29"/>
  <c r="R14" i="29"/>
  <c r="L14" i="29"/>
  <c r="I14" i="29"/>
  <c r="F14" i="29"/>
  <c r="E14" i="29"/>
  <c r="C3" i="29"/>
  <c r="C2" i="29"/>
  <c r="O103" i="13"/>
  <c r="I81" i="30"/>
  <c r="I77" i="30"/>
  <c r="H75" i="30"/>
  <c r="G75" i="30"/>
  <c r="G71" i="30"/>
  <c r="X147" i="5"/>
  <c r="X125" i="5"/>
  <c r="C3" i="28"/>
  <c r="E3" i="28" s="1"/>
  <c r="C2" i="28"/>
  <c r="H37" i="29"/>
  <c r="C3" i="18"/>
  <c r="F11" i="18" s="1"/>
  <c r="C2" i="18"/>
  <c r="C3" i="13"/>
  <c r="G12" i="13" s="1"/>
  <c r="C2" i="13"/>
  <c r="J151" i="30"/>
  <c r="J110" i="1"/>
  <c r="E151" i="30" s="1"/>
  <c r="H110" i="1"/>
  <c r="G110" i="1"/>
  <c r="F110" i="1"/>
  <c r="E110" i="1"/>
  <c r="F150" i="30"/>
  <c r="J109" i="1"/>
  <c r="E150" i="30" s="1"/>
  <c r="J143" i="30"/>
  <c r="H102" i="1"/>
  <c r="G102" i="1"/>
  <c r="F102" i="1"/>
  <c r="E102" i="1"/>
  <c r="J142" i="30"/>
  <c r="H142" i="30"/>
  <c r="F142" i="30"/>
  <c r="J101" i="1"/>
  <c r="E142" i="30" s="1"/>
  <c r="H99" i="1"/>
  <c r="G101" i="1"/>
  <c r="E101" i="1"/>
  <c r="C3" i="9"/>
  <c r="C2" i="9"/>
  <c r="H187" i="27"/>
  <c r="F187" i="27"/>
  <c r="E187" i="27"/>
  <c r="D187" i="27"/>
  <c r="H167" i="27"/>
  <c r="G167" i="27"/>
  <c r="F167" i="27"/>
  <c r="E167" i="27"/>
  <c r="D167" i="27"/>
  <c r="H132" i="27"/>
  <c r="G132" i="27"/>
  <c r="F132" i="27"/>
  <c r="E132" i="27"/>
  <c r="D147" i="27"/>
  <c r="H112" i="27"/>
  <c r="G112" i="27"/>
  <c r="F112" i="27"/>
  <c r="E112" i="27"/>
  <c r="D112" i="27"/>
  <c r="H92" i="27"/>
  <c r="G92" i="27"/>
  <c r="F92" i="27"/>
  <c r="E92" i="27"/>
  <c r="D92" i="27"/>
  <c r="H72" i="27"/>
  <c r="G72" i="27"/>
  <c r="F72" i="27"/>
  <c r="E72" i="27"/>
  <c r="H52" i="27"/>
  <c r="G52" i="27"/>
  <c r="F52" i="27"/>
  <c r="E52" i="27"/>
  <c r="D52" i="27"/>
  <c r="H32" i="27"/>
  <c r="G32" i="27"/>
  <c r="F32" i="27"/>
  <c r="E32" i="27"/>
  <c r="D32" i="27"/>
  <c r="C3" i="27"/>
  <c r="H111" i="27" s="1"/>
  <c r="C2" i="27"/>
  <c r="C3" i="19"/>
  <c r="H11" i="19" s="1"/>
  <c r="C2" i="19"/>
  <c r="E3" i="18"/>
  <c r="F11" i="27"/>
  <c r="E11" i="19"/>
  <c r="H31" i="27"/>
  <c r="G11" i="27"/>
  <c r="G131" i="27"/>
  <c r="F116" i="30"/>
  <c r="S15" i="7"/>
  <c r="C3" i="7"/>
  <c r="M12" i="7" s="1"/>
  <c r="C2" i="7"/>
  <c r="C3" i="26"/>
  <c r="G204" i="26" s="1"/>
  <c r="C2" i="26"/>
  <c r="I129" i="26"/>
  <c r="I89" i="26"/>
  <c r="I70" i="26"/>
  <c r="I51" i="26"/>
  <c r="C3" i="22"/>
  <c r="E418" i="22" s="1"/>
  <c r="C2" i="22"/>
  <c r="C3" i="24"/>
  <c r="E3" i="24" s="1"/>
  <c r="C2" i="24"/>
  <c r="W26" i="22"/>
  <c r="W27" i="22" s="1"/>
  <c r="V26" i="22"/>
  <c r="V27" i="22" s="1"/>
  <c r="U26" i="22"/>
  <c r="U27" i="22" s="1"/>
  <c r="T26" i="22"/>
  <c r="T27" i="22" s="1"/>
  <c r="S26" i="22"/>
  <c r="S27" i="22" s="1"/>
  <c r="R26" i="22"/>
  <c r="R27" i="22" s="1"/>
  <c r="Q26" i="22"/>
  <c r="Q27" i="22" s="1"/>
  <c r="P26" i="22"/>
  <c r="P27" i="22" s="1"/>
  <c r="O26" i="22"/>
  <c r="O27" i="22" s="1"/>
  <c r="N26" i="22"/>
  <c r="N27" i="22" s="1"/>
  <c r="M26" i="22"/>
  <c r="M27" i="22" s="1"/>
  <c r="L26" i="22"/>
  <c r="L27" i="22" s="1"/>
  <c r="K26" i="22"/>
  <c r="K27" i="22" s="1"/>
  <c r="J26" i="22"/>
  <c r="J27" i="22" s="1"/>
  <c r="I26" i="22"/>
  <c r="I27" i="22" s="1"/>
  <c r="I29" i="22" s="1"/>
  <c r="I30" i="22" s="1"/>
  <c r="W21" i="22"/>
  <c r="V21" i="22"/>
  <c r="U21" i="22"/>
  <c r="T21" i="22"/>
  <c r="S21" i="22"/>
  <c r="R21" i="22"/>
  <c r="Q21" i="22"/>
  <c r="P21" i="22"/>
  <c r="O21" i="22"/>
  <c r="N21" i="22"/>
  <c r="M21" i="22"/>
  <c r="L21" i="22"/>
  <c r="K21" i="22"/>
  <c r="J21" i="22"/>
  <c r="F31" i="26"/>
  <c r="H147" i="26"/>
  <c r="G88" i="26"/>
  <c r="E128" i="26"/>
  <c r="H204" i="26"/>
  <c r="D69" i="26"/>
  <c r="G31" i="26"/>
  <c r="E69" i="26"/>
  <c r="H88" i="26"/>
  <c r="F128" i="26"/>
  <c r="E3" i="26"/>
  <c r="E12" i="26"/>
  <c r="F69" i="26"/>
  <c r="D107" i="26"/>
  <c r="G128" i="26"/>
  <c r="D166" i="26"/>
  <c r="D223" i="26"/>
  <c r="F12" i="26"/>
  <c r="G69" i="26"/>
  <c r="E107" i="26"/>
  <c r="H128" i="26"/>
  <c r="E166" i="26"/>
  <c r="E223" i="26"/>
  <c r="G12" i="26"/>
  <c r="H69" i="26"/>
  <c r="F107" i="26"/>
  <c r="D147" i="26"/>
  <c r="F166" i="26"/>
  <c r="F223" i="26"/>
  <c r="H12" i="26"/>
  <c r="F50" i="26"/>
  <c r="D88" i="26"/>
  <c r="G107" i="26"/>
  <c r="E147" i="26"/>
  <c r="G166" i="26"/>
  <c r="G223" i="26"/>
  <c r="D31" i="26"/>
  <c r="G50" i="26"/>
  <c r="E88" i="26"/>
  <c r="H107" i="26"/>
  <c r="F147" i="26"/>
  <c r="H166" i="26"/>
  <c r="H223" i="26"/>
  <c r="E31" i="26"/>
  <c r="H50" i="26"/>
  <c r="F88" i="26"/>
  <c r="D128" i="26"/>
  <c r="G147" i="26"/>
  <c r="D185" i="26"/>
  <c r="I223" i="26"/>
  <c r="C3" i="2"/>
  <c r="H9" i="2" s="1"/>
  <c r="C3" i="1"/>
  <c r="C2" i="2"/>
  <c r="C2" i="1"/>
  <c r="C3" i="6"/>
  <c r="AA12" i="6" s="1"/>
  <c r="C3" i="12"/>
  <c r="C3" i="5"/>
  <c r="C2" i="6"/>
  <c r="C2" i="12"/>
  <c r="C2" i="5"/>
  <c r="C3" i="4"/>
  <c r="C2" i="4"/>
  <c r="E4" i="17"/>
  <c r="L12" i="6"/>
  <c r="E3" i="4"/>
  <c r="Q103" i="13"/>
  <c r="S103" i="13"/>
  <c r="U103" i="13"/>
  <c r="W103" i="13"/>
  <c r="D59" i="13"/>
  <c r="K118" i="13"/>
  <c r="AQ15" i="7"/>
  <c r="AK15" i="7"/>
  <c r="Y15" i="7"/>
  <c r="M15" i="7"/>
  <c r="E103" i="13"/>
  <c r="G103" i="13"/>
  <c r="I103" i="13"/>
  <c r="K103" i="13"/>
  <c r="D103" i="13"/>
  <c r="AS14" i="5"/>
  <c r="AT14" i="5"/>
  <c r="D37" i="13"/>
  <c r="P154" i="7"/>
  <c r="P131" i="7"/>
  <c r="P108" i="7"/>
  <c r="P85" i="7"/>
  <c r="P62" i="7"/>
  <c r="I131" i="30"/>
  <c r="G131" i="30"/>
  <c r="AN154" i="7"/>
  <c r="AH154" i="7"/>
  <c r="AB154" i="7"/>
  <c r="V154" i="7"/>
  <c r="R154" i="7"/>
  <c r="T154" i="7" s="1"/>
  <c r="U154" i="7" s="1"/>
  <c r="AN131" i="7"/>
  <c r="AH131" i="7"/>
  <c r="AB131" i="7"/>
  <c r="V131" i="7"/>
  <c r="R131" i="7"/>
  <c r="T131" i="7" s="1"/>
  <c r="J121" i="30"/>
  <c r="I121" i="30"/>
  <c r="G121" i="30"/>
  <c r="AN108" i="7"/>
  <c r="AH108" i="7"/>
  <c r="AB108" i="7"/>
  <c r="V108" i="7"/>
  <c r="R108" i="7"/>
  <c r="T108" i="7" s="1"/>
  <c r="I116" i="30"/>
  <c r="AN85" i="7"/>
  <c r="AH85" i="7"/>
  <c r="AB85" i="7"/>
  <c r="V85" i="7"/>
  <c r="R85" i="7"/>
  <c r="T85" i="7" s="1"/>
  <c r="I111" i="30"/>
  <c r="AN62" i="7"/>
  <c r="AH62" i="7"/>
  <c r="AB62" i="7"/>
  <c r="V62" i="7"/>
  <c r="R62" i="7"/>
  <c r="T62" i="7" s="1"/>
  <c r="H93" i="1"/>
  <c r="F93" i="1"/>
  <c r="O154" i="7"/>
  <c r="N154" i="7"/>
  <c r="J154" i="7"/>
  <c r="H154" i="7"/>
  <c r="F154" i="7"/>
  <c r="F92" i="1"/>
  <c r="E92" i="1"/>
  <c r="O131" i="7"/>
  <c r="N131" i="7"/>
  <c r="J131" i="7"/>
  <c r="H131" i="7"/>
  <c r="F131" i="7"/>
  <c r="J91" i="1"/>
  <c r="E122" i="30" s="1"/>
  <c r="H91" i="1"/>
  <c r="O108" i="7"/>
  <c r="N108" i="7"/>
  <c r="J108" i="7"/>
  <c r="F108" i="7"/>
  <c r="J90" i="1"/>
  <c r="E117" i="30" s="1"/>
  <c r="H90" i="1"/>
  <c r="G90" i="1"/>
  <c r="F90" i="1"/>
  <c r="E90" i="1"/>
  <c r="O85" i="7"/>
  <c r="N85" i="7"/>
  <c r="J85" i="7"/>
  <c r="H85" i="7"/>
  <c r="F85" i="7"/>
  <c r="H89" i="1"/>
  <c r="G89" i="1"/>
  <c r="F89" i="1"/>
  <c r="E89" i="1"/>
  <c r="O62" i="7"/>
  <c r="N62" i="7"/>
  <c r="J62" i="7"/>
  <c r="H62" i="7"/>
  <c r="F62" i="7"/>
  <c r="AR147" i="5"/>
  <c r="AM147" i="5"/>
  <c r="AH147" i="5"/>
  <c r="AC147" i="5"/>
  <c r="AC125" i="5"/>
  <c r="AH125" i="5"/>
  <c r="AM125" i="5"/>
  <c r="AR125" i="5"/>
  <c r="AR103" i="5"/>
  <c r="AM103" i="5"/>
  <c r="AH103" i="5"/>
  <c r="AC103" i="5"/>
  <c r="AR81" i="5"/>
  <c r="AM81" i="5"/>
  <c r="AH81" i="5"/>
  <c r="AC81" i="5"/>
  <c r="AR59" i="5"/>
  <c r="AM59" i="5"/>
  <c r="AH59" i="5"/>
  <c r="AC59" i="5"/>
  <c r="AO14" i="5"/>
  <c r="AN14" i="5"/>
  <c r="AJ14" i="5"/>
  <c r="AI14" i="5"/>
  <c r="AE14" i="5"/>
  <c r="AD14" i="5"/>
  <c r="Z14" i="5"/>
  <c r="Y14" i="5"/>
  <c r="N36" i="9"/>
  <c r="M36" i="9"/>
  <c r="D36" i="9"/>
  <c r="AR12" i="9"/>
  <c r="AN12" i="9"/>
  <c r="D12" i="9"/>
  <c r="AH12" i="7"/>
  <c r="AH14" i="7" s="1"/>
  <c r="H80" i="1"/>
  <c r="F80" i="1"/>
  <c r="J78" i="1"/>
  <c r="E79" i="30" s="1"/>
  <c r="H78" i="1"/>
  <c r="F78" i="1"/>
  <c r="E79" i="1"/>
  <c r="AM127" i="6"/>
  <c r="U127" i="6"/>
  <c r="G127" i="6"/>
  <c r="J76" i="1"/>
  <c r="E77" i="30" s="1"/>
  <c r="F76" i="1"/>
  <c r="E76" i="1"/>
  <c r="AM105" i="6"/>
  <c r="U105" i="6"/>
  <c r="G105" i="6"/>
  <c r="J74" i="1"/>
  <c r="E75" i="30" s="1"/>
  <c r="H74" i="1"/>
  <c r="G74" i="1"/>
  <c r="E75" i="1"/>
  <c r="E74" i="1"/>
  <c r="AM83" i="6"/>
  <c r="U83" i="6"/>
  <c r="G83" i="6"/>
  <c r="J83" i="6" s="1"/>
  <c r="K83" i="6" s="1"/>
  <c r="J72" i="1"/>
  <c r="E73" i="30" s="1"/>
  <c r="AM60" i="6"/>
  <c r="U60" i="6"/>
  <c r="G60" i="6"/>
  <c r="H60" i="6" s="1"/>
  <c r="H70" i="1"/>
  <c r="F70" i="1"/>
  <c r="E71" i="1"/>
  <c r="E70" i="1"/>
  <c r="AM50" i="6"/>
  <c r="AM49" i="6"/>
  <c r="AM48" i="6"/>
  <c r="AM47" i="6"/>
  <c r="AM46" i="6"/>
  <c r="AM45" i="6"/>
  <c r="AM37" i="6"/>
  <c r="U37" i="6"/>
  <c r="G37" i="6"/>
  <c r="J37" i="6" s="1"/>
  <c r="K37" i="6" s="1"/>
  <c r="AJ14" i="6"/>
  <c r="H72" i="18" s="1"/>
  <c r="AG14" i="6"/>
  <c r="G72" i="18" s="1"/>
  <c r="AD14" i="6"/>
  <c r="F72" i="18" s="1"/>
  <c r="AA14" i="6"/>
  <c r="E72" i="18" s="1"/>
  <c r="X14" i="6"/>
  <c r="D72" i="18" s="1"/>
  <c r="R14" i="6"/>
  <c r="L14" i="6"/>
  <c r="I14" i="6"/>
  <c r="F14" i="6"/>
  <c r="E14" i="6"/>
  <c r="D14" i="6"/>
  <c r="AJ12" i="6"/>
  <c r="D12" i="6"/>
  <c r="E3" i="6"/>
  <c r="H44" i="1"/>
  <c r="F44" i="1"/>
  <c r="U147" i="5"/>
  <c r="G147" i="5"/>
  <c r="J147" i="5" s="1"/>
  <c r="J42" i="1"/>
  <c r="E43" i="30" s="1"/>
  <c r="H42" i="1"/>
  <c r="G42" i="1"/>
  <c r="E42" i="1"/>
  <c r="U125" i="5"/>
  <c r="G125" i="5"/>
  <c r="H40" i="1"/>
  <c r="G40" i="1"/>
  <c r="E40" i="1"/>
  <c r="U103" i="5"/>
  <c r="G103" i="5"/>
  <c r="J103" i="5" s="1"/>
  <c r="J38" i="1"/>
  <c r="E39" i="30" s="1"/>
  <c r="G38" i="1"/>
  <c r="F38" i="1"/>
  <c r="E39" i="1"/>
  <c r="U81" i="5"/>
  <c r="J36" i="1"/>
  <c r="E37" i="30" s="1"/>
  <c r="E36" i="1"/>
  <c r="U59" i="5"/>
  <c r="G59" i="5"/>
  <c r="H59" i="5" s="1"/>
  <c r="H34" i="1"/>
  <c r="G34" i="1"/>
  <c r="E35" i="1"/>
  <c r="E34" i="1"/>
  <c r="R14" i="5"/>
  <c r="L14" i="5"/>
  <c r="I14" i="5"/>
  <c r="F14" i="5"/>
  <c r="E14" i="5"/>
  <c r="D147" i="13" s="1"/>
  <c r="D14" i="5"/>
  <c r="F12" i="5"/>
  <c r="D12" i="5"/>
  <c r="H24" i="30"/>
  <c r="G24" i="30"/>
  <c r="G24" i="1"/>
  <c r="AM147" i="4"/>
  <c r="G147" i="4"/>
  <c r="J147" i="4" s="1"/>
  <c r="M147" i="4" s="1"/>
  <c r="N147" i="4" s="1"/>
  <c r="J26" i="30"/>
  <c r="I26" i="30"/>
  <c r="H26" i="1"/>
  <c r="G26" i="1"/>
  <c r="F26" i="1"/>
  <c r="F27" i="1" s="1"/>
  <c r="E27" i="1"/>
  <c r="E26" i="1"/>
  <c r="AM169" i="4"/>
  <c r="G169" i="4"/>
  <c r="H169" i="4" s="1"/>
  <c r="J22" i="30"/>
  <c r="I22" i="30"/>
  <c r="G22" i="30"/>
  <c r="F22" i="1"/>
  <c r="AM125" i="4"/>
  <c r="G125" i="4"/>
  <c r="H125" i="4" s="1"/>
  <c r="J20" i="30"/>
  <c r="G20" i="30"/>
  <c r="F20" i="30"/>
  <c r="F20" i="1"/>
  <c r="E20" i="1"/>
  <c r="AM103" i="4"/>
  <c r="G103" i="4"/>
  <c r="G18" i="30"/>
  <c r="F18" i="30"/>
  <c r="H18" i="1"/>
  <c r="G18" i="1"/>
  <c r="AM81" i="4"/>
  <c r="G81" i="4"/>
  <c r="J81" i="4" s="1"/>
  <c r="K81" i="4" s="1"/>
  <c r="J16" i="30"/>
  <c r="G16" i="30"/>
  <c r="G16" i="1"/>
  <c r="F16" i="1"/>
  <c r="E16" i="1"/>
  <c r="AM59" i="4"/>
  <c r="G59" i="4"/>
  <c r="F14" i="1"/>
  <c r="J12" i="30"/>
  <c r="H12" i="1"/>
  <c r="G12" i="1"/>
  <c r="AM14" i="4"/>
  <c r="G14" i="4"/>
  <c r="J14" i="4" s="1"/>
  <c r="G164" i="6"/>
  <c r="H164" i="6" s="1"/>
  <c r="J127" i="6"/>
  <c r="K127" i="6" s="1"/>
  <c r="J105" i="6"/>
  <c r="K105" i="6" s="1"/>
  <c r="H125" i="5"/>
  <c r="F71" i="1"/>
  <c r="H59" i="4"/>
  <c r="E25" i="1"/>
  <c r="E21" i="1"/>
  <c r="E19" i="1"/>
  <c r="J59" i="4"/>
  <c r="M59" i="4" s="1"/>
  <c r="S59" i="4" s="1"/>
  <c r="H147" i="4"/>
  <c r="J60" i="6"/>
  <c r="K60" i="6" s="1"/>
  <c r="J125" i="5"/>
  <c r="M125" i="5" s="1"/>
  <c r="H37" i="6"/>
  <c r="H105" i="6"/>
  <c r="H127" i="6"/>
  <c r="J125" i="4"/>
  <c r="K125" i="4" s="1"/>
  <c r="K59" i="4"/>
  <c r="E9" i="2"/>
  <c r="D21" i="2"/>
  <c r="D9" i="2"/>
  <c r="E3" i="2"/>
  <c r="H11" i="1"/>
  <c r="G11" i="1"/>
  <c r="AI16" i="5"/>
  <c r="AI96" i="5"/>
  <c r="AH83" i="5"/>
  <c r="W153" i="22" l="1"/>
  <c r="W154" i="22" s="1"/>
  <c r="F60" i="22"/>
  <c r="N60" i="22"/>
  <c r="N61" i="22" s="1"/>
  <c r="T370" i="22"/>
  <c r="T371" i="22" s="1"/>
  <c r="V339" i="22"/>
  <c r="K91" i="22"/>
  <c r="K100" i="22" s="1"/>
  <c r="O215" i="22"/>
  <c r="O216" i="22" s="1"/>
  <c r="O339" i="22"/>
  <c r="O340" i="22" s="1"/>
  <c r="P339" i="22"/>
  <c r="P340" i="22" s="1"/>
  <c r="N122" i="22"/>
  <c r="N123" i="22" s="1"/>
  <c r="K153" i="22"/>
  <c r="K154" i="22" s="1"/>
  <c r="S153" i="22"/>
  <c r="S154" i="22" s="1"/>
  <c r="W277" i="22"/>
  <c r="T308" i="22"/>
  <c r="T309" i="22" s="1"/>
  <c r="N370" i="22"/>
  <c r="G97" i="30"/>
  <c r="F87" i="30"/>
  <c r="G32" i="30"/>
  <c r="N18" i="7"/>
  <c r="AW92" i="5"/>
  <c r="I44" i="1"/>
  <c r="AC22" i="29"/>
  <c r="N24" i="7"/>
  <c r="N26" i="7"/>
  <c r="J18" i="7"/>
  <c r="J16" i="7"/>
  <c r="F106" i="13"/>
  <c r="H28" i="7"/>
  <c r="H26" i="7"/>
  <c r="J106" i="6"/>
  <c r="K106" i="6" s="1"/>
  <c r="J89" i="6"/>
  <c r="M89" i="6" s="1"/>
  <c r="N89" i="6" s="1"/>
  <c r="H83" i="6"/>
  <c r="J38" i="6"/>
  <c r="M38" i="6" s="1"/>
  <c r="S38" i="6" s="1"/>
  <c r="T38" i="6" s="1"/>
  <c r="H46" i="6"/>
  <c r="J150" i="29"/>
  <c r="M67" i="29"/>
  <c r="N67" i="29" s="1"/>
  <c r="F55" i="1"/>
  <c r="J60" i="29"/>
  <c r="M60" i="29" s="1"/>
  <c r="H50" i="29"/>
  <c r="J42" i="29"/>
  <c r="J149" i="5"/>
  <c r="K159" i="5"/>
  <c r="J160" i="5"/>
  <c r="J148" i="5"/>
  <c r="K148" i="5" s="1"/>
  <c r="N132" i="5"/>
  <c r="J133" i="5"/>
  <c r="M133" i="5" s="1"/>
  <c r="S133" i="5" s="1"/>
  <c r="T133" i="5" s="1"/>
  <c r="J105" i="5"/>
  <c r="K105" i="5" s="1"/>
  <c r="J112" i="5"/>
  <c r="K112" i="5" s="1"/>
  <c r="H92" i="5"/>
  <c r="J94" i="5"/>
  <c r="M94" i="5" s="1"/>
  <c r="S94" i="5" s="1"/>
  <c r="J83" i="5"/>
  <c r="M83" i="5" s="1"/>
  <c r="N83" i="5" s="1"/>
  <c r="J59" i="5"/>
  <c r="K59" i="5" s="1"/>
  <c r="AX49" i="5"/>
  <c r="AV49" i="5"/>
  <c r="H151" i="4"/>
  <c r="H158" i="4"/>
  <c r="H154" i="4"/>
  <c r="M152" i="4"/>
  <c r="S152" i="4" s="1"/>
  <c r="T152" i="4" s="1"/>
  <c r="J131" i="4"/>
  <c r="M131" i="4" s="1"/>
  <c r="N131" i="4" s="1"/>
  <c r="J129" i="4"/>
  <c r="M129" i="4" s="1"/>
  <c r="S129" i="4" s="1"/>
  <c r="Y129" i="4" s="1"/>
  <c r="J136" i="4"/>
  <c r="M136" i="4" s="1"/>
  <c r="N136" i="4" s="1"/>
  <c r="K129" i="4"/>
  <c r="J127" i="4"/>
  <c r="K127" i="4" s="1"/>
  <c r="N104" i="4"/>
  <c r="S104" i="4"/>
  <c r="Y104" i="4" s="1"/>
  <c r="J106" i="4"/>
  <c r="M106" i="4" s="1"/>
  <c r="H81" i="4"/>
  <c r="M87" i="4"/>
  <c r="S87" i="4" s="1"/>
  <c r="T87" i="4" s="1"/>
  <c r="F17" i="1"/>
  <c r="G17" i="1" s="1"/>
  <c r="H17" i="1" s="1"/>
  <c r="E17" i="30" s="1"/>
  <c r="F17" i="30" s="1"/>
  <c r="G17" i="30" s="1"/>
  <c r="H17" i="30" s="1"/>
  <c r="I17" i="30" s="1"/>
  <c r="J17" i="30" s="1"/>
  <c r="J21" i="4"/>
  <c r="M21" i="4" s="1"/>
  <c r="I66" i="13" s="1"/>
  <c r="H23" i="4"/>
  <c r="G68" i="13"/>
  <c r="H68" i="13" s="1"/>
  <c r="K23" i="4"/>
  <c r="M23" i="4"/>
  <c r="S23" i="4" s="1"/>
  <c r="K68" i="13" s="1"/>
  <c r="F71" i="13"/>
  <c r="H19" i="4"/>
  <c r="J19" i="4"/>
  <c r="M19" i="4" s="1"/>
  <c r="H21" i="4"/>
  <c r="J27" i="4"/>
  <c r="R246" i="22"/>
  <c r="F339" i="22"/>
  <c r="F340" i="22" s="1"/>
  <c r="D24" i="13"/>
  <c r="D16" i="13"/>
  <c r="P107" i="13"/>
  <c r="J104" i="13"/>
  <c r="N77" i="7"/>
  <c r="G128" i="13"/>
  <c r="H128" i="13" s="1"/>
  <c r="J17" i="7"/>
  <c r="N23" i="7"/>
  <c r="J26" i="7"/>
  <c r="H18" i="7"/>
  <c r="G136" i="13"/>
  <c r="H136" i="13" s="1"/>
  <c r="F169" i="7"/>
  <c r="H169" i="7"/>
  <c r="P18" i="7"/>
  <c r="F132" i="13"/>
  <c r="P22" i="7"/>
  <c r="O18" i="7"/>
  <c r="F26" i="7"/>
  <c r="F128" i="13"/>
  <c r="F18" i="7"/>
  <c r="J23" i="7"/>
  <c r="H132" i="6"/>
  <c r="J134" i="6"/>
  <c r="M134" i="6" s="1"/>
  <c r="N134" i="6" s="1"/>
  <c r="J111" i="6"/>
  <c r="K111" i="6" s="1"/>
  <c r="K112" i="6"/>
  <c r="J110" i="6"/>
  <c r="K110" i="6" s="1"/>
  <c r="J90" i="6"/>
  <c r="J70" i="6"/>
  <c r="K70" i="6" s="1"/>
  <c r="H61" i="6"/>
  <c r="J62" i="6"/>
  <c r="K38" i="6"/>
  <c r="H41" i="6"/>
  <c r="H42" i="6"/>
  <c r="AR26" i="29"/>
  <c r="AR18" i="29"/>
  <c r="AW153" i="29"/>
  <c r="AM23" i="29"/>
  <c r="AM15" i="29"/>
  <c r="J154" i="29"/>
  <c r="K154" i="29" s="1"/>
  <c r="H147" i="29"/>
  <c r="M86" i="29"/>
  <c r="N86" i="29" s="1"/>
  <c r="J68" i="29"/>
  <c r="K68" i="29" s="1"/>
  <c r="AW60" i="29"/>
  <c r="J48" i="29"/>
  <c r="K48" i="29" s="1"/>
  <c r="I58" i="1"/>
  <c r="M129" i="5"/>
  <c r="M157" i="5"/>
  <c r="N157" i="5" s="1"/>
  <c r="H134" i="5"/>
  <c r="J113" i="5"/>
  <c r="K113" i="5" s="1"/>
  <c r="J106" i="5"/>
  <c r="J118" i="5" s="1"/>
  <c r="M109" i="5"/>
  <c r="S109" i="5" s="1"/>
  <c r="V109" i="5" s="1"/>
  <c r="H87" i="5"/>
  <c r="D81" i="13"/>
  <c r="H91" i="5"/>
  <c r="J81" i="5"/>
  <c r="K81" i="5" s="1"/>
  <c r="N66" i="5"/>
  <c r="S66" i="5"/>
  <c r="AA66" i="5" s="1"/>
  <c r="J70" i="5"/>
  <c r="K70" i="5" s="1"/>
  <c r="J62" i="5"/>
  <c r="K66" i="5"/>
  <c r="AV48" i="5"/>
  <c r="AX48" i="5"/>
  <c r="AV40" i="5"/>
  <c r="AX40" i="5"/>
  <c r="AV37" i="5"/>
  <c r="AX37" i="5"/>
  <c r="AV38" i="5"/>
  <c r="AX38" i="5"/>
  <c r="AX50" i="5"/>
  <c r="AV50" i="5"/>
  <c r="AV46" i="5"/>
  <c r="AX46" i="5"/>
  <c r="AX42" i="5"/>
  <c r="AV42" i="5"/>
  <c r="AV43" i="5"/>
  <c r="AX43" i="5"/>
  <c r="G16" i="5"/>
  <c r="H16" i="5" s="1"/>
  <c r="D83" i="13"/>
  <c r="D87" i="13"/>
  <c r="D91" i="13"/>
  <c r="G24" i="5"/>
  <c r="E91" i="13" s="1"/>
  <c r="N152" i="4"/>
  <c r="M158" i="4"/>
  <c r="K158" i="4"/>
  <c r="J150" i="4"/>
  <c r="K150" i="4" s="1"/>
  <c r="J149" i="4"/>
  <c r="K149" i="4" s="1"/>
  <c r="F25" i="1"/>
  <c r="G25" i="1" s="1"/>
  <c r="H25" i="1" s="1"/>
  <c r="M133" i="4"/>
  <c r="S133" i="4" s="1"/>
  <c r="Y133" i="4" s="1"/>
  <c r="K133" i="4"/>
  <c r="H133" i="4"/>
  <c r="J138" i="4"/>
  <c r="K138" i="4" s="1"/>
  <c r="J130" i="4"/>
  <c r="M130" i="4" s="1"/>
  <c r="N130" i="4" s="1"/>
  <c r="M112" i="4"/>
  <c r="N112" i="4" s="1"/>
  <c r="J105" i="4"/>
  <c r="H111" i="4"/>
  <c r="M90" i="4"/>
  <c r="S90" i="4" s="1"/>
  <c r="S86" i="4"/>
  <c r="T86" i="4" s="1"/>
  <c r="H84" i="4"/>
  <c r="H92" i="4"/>
  <c r="M83" i="4"/>
  <c r="N83" i="4" s="1"/>
  <c r="J61" i="4"/>
  <c r="AB38" i="4"/>
  <c r="Z38" i="4"/>
  <c r="K25" i="4"/>
  <c r="M25" i="4"/>
  <c r="N25" i="4" s="1"/>
  <c r="E62" i="13"/>
  <c r="G69" i="13"/>
  <c r="M15" i="4"/>
  <c r="H16" i="4"/>
  <c r="E70" i="13"/>
  <c r="M24" i="4"/>
  <c r="S24" i="4" s="1"/>
  <c r="Y24" i="4" s="1"/>
  <c r="H25" i="4"/>
  <c r="H14" i="4"/>
  <c r="E61" i="13"/>
  <c r="F61" i="13" s="1"/>
  <c r="K15" i="4"/>
  <c r="J78" i="9"/>
  <c r="M57" i="9"/>
  <c r="E57" i="9"/>
  <c r="I78" i="9"/>
  <c r="L57" i="9"/>
  <c r="D57" i="9"/>
  <c r="H78" i="9"/>
  <c r="K57" i="9"/>
  <c r="H36" i="9"/>
  <c r="M78" i="9"/>
  <c r="E78" i="9"/>
  <c r="H57" i="9"/>
  <c r="N57" i="9"/>
  <c r="F57" i="9"/>
  <c r="J57" i="9"/>
  <c r="G57" i="9"/>
  <c r="N78" i="9"/>
  <c r="I57" i="9"/>
  <c r="L78" i="9"/>
  <c r="K78" i="9"/>
  <c r="F78" i="9"/>
  <c r="G78" i="9"/>
  <c r="T12" i="9"/>
  <c r="D78" i="9"/>
  <c r="X12" i="6"/>
  <c r="AM12" i="6" s="1"/>
  <c r="G12" i="7"/>
  <c r="L12" i="9"/>
  <c r="F36" i="9"/>
  <c r="D12" i="13"/>
  <c r="E11" i="18"/>
  <c r="F11" i="1"/>
  <c r="I97" i="1"/>
  <c r="I49" i="1"/>
  <c r="I86" i="1"/>
  <c r="I67" i="1"/>
  <c r="I11" i="1"/>
  <c r="I108" i="1"/>
  <c r="I31" i="1"/>
  <c r="E50" i="26"/>
  <c r="D50" i="26"/>
  <c r="I50" i="26" s="1"/>
  <c r="H31" i="26"/>
  <c r="D12" i="26"/>
  <c r="I12" i="26" s="1"/>
  <c r="I12" i="7"/>
  <c r="I11" i="19"/>
  <c r="G51" i="27"/>
  <c r="E3" i="9"/>
  <c r="AC145" i="29"/>
  <c r="AR123" i="29"/>
  <c r="I123" i="29"/>
  <c r="X101" i="29"/>
  <c r="AR79" i="29"/>
  <c r="I79" i="29"/>
  <c r="X57" i="29"/>
  <c r="L35" i="29"/>
  <c r="AC12" i="29"/>
  <c r="X145" i="29"/>
  <c r="AW145" i="29" s="1"/>
  <c r="AM123" i="29"/>
  <c r="F123" i="29"/>
  <c r="R101" i="29"/>
  <c r="AM79" i="29"/>
  <c r="F79" i="29"/>
  <c r="R57" i="29"/>
  <c r="AR35" i="29"/>
  <c r="I35" i="29"/>
  <c r="X12" i="29"/>
  <c r="R145" i="29"/>
  <c r="AH123" i="29"/>
  <c r="D123" i="29"/>
  <c r="O101" i="29"/>
  <c r="AH79" i="29"/>
  <c r="D79" i="29"/>
  <c r="U78" i="29" s="1"/>
  <c r="O57" i="29"/>
  <c r="AM35" i="29"/>
  <c r="F35" i="29"/>
  <c r="R12" i="29"/>
  <c r="AR145" i="29"/>
  <c r="I145" i="29"/>
  <c r="R123" i="29"/>
  <c r="AM101" i="29"/>
  <c r="F101" i="29"/>
  <c r="R79" i="29"/>
  <c r="AM57" i="29"/>
  <c r="F57" i="29"/>
  <c r="X35" i="29"/>
  <c r="AR12" i="29"/>
  <c r="I12" i="29"/>
  <c r="D145" i="29"/>
  <c r="U144" i="29" s="1"/>
  <c r="AC101" i="29"/>
  <c r="L79" i="29"/>
  <c r="AH12" i="29"/>
  <c r="O123" i="29"/>
  <c r="AH57" i="29"/>
  <c r="F12" i="29"/>
  <c r="AH145" i="29"/>
  <c r="AC57" i="29"/>
  <c r="O35" i="29"/>
  <c r="I57" i="29"/>
  <c r="AC123" i="29"/>
  <c r="L101" i="29"/>
  <c r="AH35" i="29"/>
  <c r="O12" i="29"/>
  <c r="R35" i="29"/>
  <c r="F145" i="29"/>
  <c r="D57" i="29"/>
  <c r="AM12" i="29"/>
  <c r="X123" i="29"/>
  <c r="I101" i="29"/>
  <c r="AR57" i="29"/>
  <c r="AC35" i="29"/>
  <c r="L12" i="29"/>
  <c r="D101" i="29"/>
  <c r="L145" i="29"/>
  <c r="AH101" i="29"/>
  <c r="AM145" i="29"/>
  <c r="L123" i="29"/>
  <c r="D12" i="29"/>
  <c r="AR101" i="29"/>
  <c r="O145" i="29"/>
  <c r="AC79" i="29"/>
  <c r="L57" i="29"/>
  <c r="D35" i="29"/>
  <c r="X79" i="29"/>
  <c r="AW79" i="29" s="1"/>
  <c r="O79" i="29"/>
  <c r="D117" i="12"/>
  <c r="D33" i="12"/>
  <c r="B7" i="12"/>
  <c r="F96" i="12"/>
  <c r="D96" i="12"/>
  <c r="D75" i="12"/>
  <c r="D54" i="12"/>
  <c r="B7" i="13"/>
  <c r="Q145" i="13"/>
  <c r="M144" i="13"/>
  <c r="G123" i="13"/>
  <c r="Q101" i="13"/>
  <c r="M100" i="13"/>
  <c r="G79" i="13"/>
  <c r="Q57" i="13"/>
  <c r="M56" i="13"/>
  <c r="G35" i="13"/>
  <c r="Q12" i="13"/>
  <c r="S35" i="13"/>
  <c r="O145" i="13"/>
  <c r="W123" i="13"/>
  <c r="E123" i="13"/>
  <c r="O101" i="13"/>
  <c r="W79" i="13"/>
  <c r="E79" i="13"/>
  <c r="O57" i="13"/>
  <c r="W35" i="13"/>
  <c r="E35" i="13"/>
  <c r="O12" i="13"/>
  <c r="Y78" i="13"/>
  <c r="K145" i="13"/>
  <c r="U123" i="13"/>
  <c r="D123" i="13"/>
  <c r="K101" i="13"/>
  <c r="U79" i="13"/>
  <c r="D79" i="13"/>
  <c r="K57" i="13"/>
  <c r="U35" i="13"/>
  <c r="D35" i="13"/>
  <c r="Y11" i="13"/>
  <c r="I145" i="13"/>
  <c r="S123" i="13"/>
  <c r="Y122" i="13"/>
  <c r="I101" i="13"/>
  <c r="S79" i="13"/>
  <c r="I57" i="13"/>
  <c r="Y34" i="13"/>
  <c r="M11" i="13"/>
  <c r="W145" i="13"/>
  <c r="E145" i="13"/>
  <c r="O123" i="13"/>
  <c r="W101" i="13"/>
  <c r="E101" i="13"/>
  <c r="O79" i="13"/>
  <c r="W57" i="13"/>
  <c r="E57" i="13"/>
  <c r="O35" i="13"/>
  <c r="W12" i="13"/>
  <c r="U145" i="13"/>
  <c r="D145" i="13"/>
  <c r="K123" i="13"/>
  <c r="U101" i="13"/>
  <c r="D101" i="13"/>
  <c r="K79" i="13"/>
  <c r="M122" i="13"/>
  <c r="S57" i="13"/>
  <c r="U12" i="13"/>
  <c r="G145" i="13"/>
  <c r="Q123" i="13"/>
  <c r="M34" i="13"/>
  <c r="S101" i="13"/>
  <c r="G57" i="13"/>
  <c r="S12" i="13"/>
  <c r="Q79" i="13"/>
  <c r="I123" i="13"/>
  <c r="G101" i="13"/>
  <c r="D57" i="13"/>
  <c r="S145" i="13"/>
  <c r="Y56" i="13"/>
  <c r="Q35" i="13"/>
  <c r="M78" i="13"/>
  <c r="U57" i="13"/>
  <c r="I79" i="13"/>
  <c r="K35" i="13"/>
  <c r="I35" i="13"/>
  <c r="F12" i="6"/>
  <c r="I128" i="26"/>
  <c r="I147" i="26"/>
  <c r="I12" i="6"/>
  <c r="H12" i="9"/>
  <c r="E12" i="13"/>
  <c r="D11" i="18"/>
  <c r="P12" i="9"/>
  <c r="R12" i="7"/>
  <c r="AB12" i="9"/>
  <c r="J36" i="9"/>
  <c r="I12" i="13"/>
  <c r="G71" i="27"/>
  <c r="G36" i="9"/>
  <c r="H11" i="30"/>
  <c r="I166" i="26"/>
  <c r="AH151" i="7"/>
  <c r="E151" i="7"/>
  <c r="V128" i="7"/>
  <c r="R105" i="7"/>
  <c r="M82" i="7"/>
  <c r="K59" i="7"/>
  <c r="E36" i="7"/>
  <c r="AB151" i="7"/>
  <c r="D151" i="7"/>
  <c r="R128" i="7"/>
  <c r="M105" i="7"/>
  <c r="K82" i="7"/>
  <c r="I59" i="7"/>
  <c r="AN36" i="7"/>
  <c r="AN38" i="7" s="1"/>
  <c r="G36" i="7"/>
  <c r="V151" i="7"/>
  <c r="M128" i="7"/>
  <c r="K105" i="7"/>
  <c r="I82" i="7"/>
  <c r="AN59" i="7"/>
  <c r="AN61" i="7" s="1"/>
  <c r="G59" i="7"/>
  <c r="AH36" i="7"/>
  <c r="AH38" i="7" s="1"/>
  <c r="I36" i="7"/>
  <c r="K151" i="7"/>
  <c r="AN128" i="7"/>
  <c r="AN130" i="7" s="1"/>
  <c r="G128" i="7"/>
  <c r="AH105" i="7"/>
  <c r="E105" i="7"/>
  <c r="AB82" i="7"/>
  <c r="D82" i="7"/>
  <c r="V59" i="7"/>
  <c r="R36" i="7"/>
  <c r="G151" i="7"/>
  <c r="D128" i="7"/>
  <c r="AB105" i="7"/>
  <c r="AB128" i="7"/>
  <c r="I151" i="7"/>
  <c r="AN82" i="7"/>
  <c r="AN84" i="7" s="1"/>
  <c r="AH59" i="7"/>
  <c r="AB36" i="7"/>
  <c r="M36" i="7"/>
  <c r="V82" i="7"/>
  <c r="D36" i="7"/>
  <c r="O35" i="7" s="1"/>
  <c r="M151" i="7"/>
  <c r="O150" i="7" s="1"/>
  <c r="E82" i="7"/>
  <c r="B7" i="7"/>
  <c r="AN105" i="7"/>
  <c r="AN107" i="7" s="1"/>
  <c r="AH82" i="7"/>
  <c r="AB59" i="7"/>
  <c r="V36" i="7"/>
  <c r="V38" i="7" s="1"/>
  <c r="AH128" i="7"/>
  <c r="R59" i="7"/>
  <c r="K36" i="7"/>
  <c r="K12" i="7"/>
  <c r="AN151" i="7"/>
  <c r="AN153" i="7" s="1"/>
  <c r="V105" i="7"/>
  <c r="R82" i="7"/>
  <c r="M59" i="7"/>
  <c r="I128" i="7"/>
  <c r="D59" i="7"/>
  <c r="D105" i="7"/>
  <c r="E128" i="7"/>
  <c r="R151" i="7"/>
  <c r="K128" i="7"/>
  <c r="I105" i="7"/>
  <c r="G82" i="7"/>
  <c r="E59" i="7"/>
  <c r="G105" i="7"/>
  <c r="E3" i="19"/>
  <c r="D68" i="19"/>
  <c r="D49" i="19"/>
  <c r="D30" i="19"/>
  <c r="D125" i="19"/>
  <c r="D87" i="19"/>
  <c r="D11" i="19"/>
  <c r="D144" i="19"/>
  <c r="D106" i="19"/>
  <c r="I21" i="2"/>
  <c r="AN12" i="7"/>
  <c r="AN14" i="7" s="1"/>
  <c r="R12" i="6"/>
  <c r="U11" i="6" s="1"/>
  <c r="L147" i="6"/>
  <c r="AA125" i="6"/>
  <c r="AJ103" i="6"/>
  <c r="I103" i="6"/>
  <c r="R81" i="6"/>
  <c r="AD58" i="6"/>
  <c r="D58" i="6"/>
  <c r="L35" i="6"/>
  <c r="AJ147" i="6"/>
  <c r="I147" i="6"/>
  <c r="X125" i="6"/>
  <c r="AG103" i="6"/>
  <c r="F103" i="6"/>
  <c r="O81" i="6"/>
  <c r="AA58" i="6"/>
  <c r="AJ35" i="6"/>
  <c r="I35" i="6"/>
  <c r="AG147" i="6"/>
  <c r="F147" i="6"/>
  <c r="R125" i="6"/>
  <c r="AD103" i="6"/>
  <c r="D103" i="6"/>
  <c r="L81" i="6"/>
  <c r="X58" i="6"/>
  <c r="AG35" i="6"/>
  <c r="F35" i="6"/>
  <c r="B7" i="6"/>
  <c r="X147" i="6"/>
  <c r="AM147" i="6" s="1"/>
  <c r="AJ125" i="6"/>
  <c r="I125" i="6"/>
  <c r="R103" i="6"/>
  <c r="AD81" i="6"/>
  <c r="D81" i="6"/>
  <c r="L58" i="6"/>
  <c r="X35" i="6"/>
  <c r="AD125" i="6"/>
  <c r="L103" i="6"/>
  <c r="AG58" i="6"/>
  <c r="O35" i="6"/>
  <c r="F125" i="6"/>
  <c r="AA81" i="6"/>
  <c r="I58" i="6"/>
  <c r="X81" i="6"/>
  <c r="AD147" i="6"/>
  <c r="O125" i="6"/>
  <c r="AJ81" i="6"/>
  <c r="R58" i="6"/>
  <c r="U57" i="6" s="1"/>
  <c r="D35" i="6"/>
  <c r="U34" i="6" s="1"/>
  <c r="X103" i="6"/>
  <c r="O103" i="6"/>
  <c r="AA147" i="6"/>
  <c r="L125" i="6"/>
  <c r="AG81" i="6"/>
  <c r="O58" i="6"/>
  <c r="O12" i="6"/>
  <c r="R147" i="6"/>
  <c r="D125" i="6"/>
  <c r="U124" i="6" s="1"/>
  <c r="F81" i="6"/>
  <c r="AA35" i="6"/>
  <c r="AG125" i="6"/>
  <c r="R35" i="6"/>
  <c r="O147" i="6"/>
  <c r="F58" i="6"/>
  <c r="AJ58" i="6"/>
  <c r="D147" i="6"/>
  <c r="AA103" i="6"/>
  <c r="I81" i="6"/>
  <c r="AD35" i="6"/>
  <c r="D12" i="7"/>
  <c r="O11" i="7" s="1"/>
  <c r="E3" i="12"/>
  <c r="F12" i="12" s="1"/>
  <c r="I107" i="26"/>
  <c r="I31" i="27"/>
  <c r="G111" i="18"/>
  <c r="E91" i="18"/>
  <c r="I51" i="18"/>
  <c r="G31" i="18"/>
  <c r="F111" i="18"/>
  <c r="D91" i="18"/>
  <c r="H51" i="18"/>
  <c r="F31" i="18"/>
  <c r="D111" i="18"/>
  <c r="E111" i="18"/>
  <c r="I71" i="18"/>
  <c r="G51" i="18"/>
  <c r="E31" i="18"/>
  <c r="H71" i="18"/>
  <c r="F51" i="18"/>
  <c r="D31" i="18"/>
  <c r="H91" i="18"/>
  <c r="F71" i="18"/>
  <c r="D51" i="18"/>
  <c r="I111" i="18"/>
  <c r="G91" i="18"/>
  <c r="E71" i="18"/>
  <c r="I31" i="18"/>
  <c r="E51" i="18"/>
  <c r="H31" i="18"/>
  <c r="G71" i="18"/>
  <c r="I11" i="18"/>
  <c r="I91" i="18"/>
  <c r="D71" i="18"/>
  <c r="H111" i="18"/>
  <c r="F91" i="18"/>
  <c r="U11" i="5"/>
  <c r="E36" i="9"/>
  <c r="O167" i="4"/>
  <c r="AD145" i="4"/>
  <c r="D145" i="4"/>
  <c r="O123" i="4"/>
  <c r="AA101" i="4"/>
  <c r="AJ79" i="4"/>
  <c r="I79" i="4"/>
  <c r="R57" i="4"/>
  <c r="AG35" i="4"/>
  <c r="F35" i="4"/>
  <c r="X12" i="4"/>
  <c r="AM12" i="4" s="1"/>
  <c r="L167" i="4"/>
  <c r="AA145" i="4"/>
  <c r="L123" i="4"/>
  <c r="X101" i="4"/>
  <c r="AG79" i="4"/>
  <c r="F79" i="4"/>
  <c r="O57" i="4"/>
  <c r="AD35" i="4"/>
  <c r="D35" i="4"/>
  <c r="AA12" i="4"/>
  <c r="AJ167" i="4"/>
  <c r="I167" i="4"/>
  <c r="X145" i="4"/>
  <c r="AJ123" i="4"/>
  <c r="I123" i="4"/>
  <c r="R101" i="4"/>
  <c r="AD79" i="4"/>
  <c r="D79" i="4"/>
  <c r="L57" i="4"/>
  <c r="AA35" i="4"/>
  <c r="O12" i="4"/>
  <c r="AD12" i="4"/>
  <c r="AA167" i="4"/>
  <c r="L145" i="4"/>
  <c r="AA123" i="4"/>
  <c r="AJ101" i="4"/>
  <c r="I101" i="4"/>
  <c r="R79" i="4"/>
  <c r="U78" i="4" s="1"/>
  <c r="AD57" i="4"/>
  <c r="D57" i="4"/>
  <c r="O35" i="4"/>
  <c r="I12" i="4"/>
  <c r="B7" i="4"/>
  <c r="AG145" i="4"/>
  <c r="R123" i="4"/>
  <c r="D101" i="4"/>
  <c r="U100" i="4" s="1"/>
  <c r="X57" i="4"/>
  <c r="I35" i="4"/>
  <c r="R145" i="4"/>
  <c r="AA79" i="4"/>
  <c r="I57" i="4"/>
  <c r="D12" i="4"/>
  <c r="U11" i="4" s="1"/>
  <c r="X167" i="4"/>
  <c r="AM167" i="4" s="1"/>
  <c r="AG101" i="4"/>
  <c r="O79" i="4"/>
  <c r="L12" i="4"/>
  <c r="F145" i="4"/>
  <c r="AA57" i="4"/>
  <c r="AG167" i="4"/>
  <c r="F123" i="4"/>
  <c r="AD101" i="4"/>
  <c r="L79" i="4"/>
  <c r="AJ35" i="4"/>
  <c r="R12" i="4"/>
  <c r="AJ57" i="4"/>
  <c r="X35" i="4"/>
  <c r="AM35" i="4" s="1"/>
  <c r="AJ145" i="4"/>
  <c r="AD167" i="4"/>
  <c r="O145" i="4"/>
  <c r="D123" i="4"/>
  <c r="X79" i="4"/>
  <c r="F57" i="4"/>
  <c r="F12" i="4"/>
  <c r="I145" i="4"/>
  <c r="D167" i="4"/>
  <c r="L101" i="4"/>
  <c r="AG57" i="4"/>
  <c r="R35" i="4"/>
  <c r="U34" i="4" s="1"/>
  <c r="X123" i="4"/>
  <c r="AM123" i="4" s="1"/>
  <c r="F101" i="4"/>
  <c r="L35" i="4"/>
  <c r="R167" i="4"/>
  <c r="AD123" i="4"/>
  <c r="F167" i="4"/>
  <c r="AG123" i="4"/>
  <c r="O101" i="4"/>
  <c r="AG12" i="4"/>
  <c r="AJ12" i="4"/>
  <c r="E131" i="27"/>
  <c r="F32" i="30"/>
  <c r="F11" i="19"/>
  <c r="G91" i="27"/>
  <c r="X12" i="9"/>
  <c r="G138" i="30"/>
  <c r="E12" i="7"/>
  <c r="AD12" i="6"/>
  <c r="V12" i="7"/>
  <c r="V14" i="7" s="1"/>
  <c r="AF12" i="9"/>
  <c r="K36" i="9"/>
  <c r="K12" i="13"/>
  <c r="G11" i="18"/>
  <c r="AG12" i="6"/>
  <c r="AB12" i="7"/>
  <c r="AB14" i="7" s="1"/>
  <c r="AJ12" i="9"/>
  <c r="L36" i="9"/>
  <c r="H11" i="18"/>
  <c r="L12" i="5"/>
  <c r="AR145" i="5"/>
  <c r="I145" i="5"/>
  <c r="R123" i="5"/>
  <c r="AM101" i="5"/>
  <c r="F101" i="5"/>
  <c r="O79" i="5"/>
  <c r="AH57" i="5"/>
  <c r="D57" i="5"/>
  <c r="O35" i="5"/>
  <c r="O12" i="5"/>
  <c r="AM145" i="5"/>
  <c r="F145" i="5"/>
  <c r="O123" i="5"/>
  <c r="AH101" i="5"/>
  <c r="D101" i="5"/>
  <c r="L79" i="5"/>
  <c r="AC57" i="5"/>
  <c r="L35" i="5"/>
  <c r="AH145" i="5"/>
  <c r="D145" i="5"/>
  <c r="U144" i="5" s="1"/>
  <c r="L123" i="5"/>
  <c r="AC101" i="5"/>
  <c r="AR79" i="5"/>
  <c r="I79" i="5"/>
  <c r="X57" i="5"/>
  <c r="AR35" i="5"/>
  <c r="I35" i="5"/>
  <c r="R145" i="5"/>
  <c r="AH123" i="5"/>
  <c r="D123" i="5"/>
  <c r="O101" i="5"/>
  <c r="AC79" i="5"/>
  <c r="L57" i="5"/>
  <c r="AC35" i="5"/>
  <c r="L145" i="5"/>
  <c r="AR101" i="5"/>
  <c r="R79" i="5"/>
  <c r="F57" i="5"/>
  <c r="R12" i="5"/>
  <c r="AM35" i="5"/>
  <c r="L101" i="5"/>
  <c r="X35" i="5"/>
  <c r="AW35" i="5" s="1"/>
  <c r="X123" i="5"/>
  <c r="AW123" i="5" s="1"/>
  <c r="R35" i="5"/>
  <c r="O57" i="5"/>
  <c r="AR123" i="5"/>
  <c r="X101" i="5"/>
  <c r="AW101" i="5" s="1"/>
  <c r="F79" i="5"/>
  <c r="I101" i="5"/>
  <c r="D35" i="5"/>
  <c r="U34" i="5" s="1"/>
  <c r="AM123" i="5"/>
  <c r="R101" i="5"/>
  <c r="D79" i="5"/>
  <c r="U78" i="5" s="1"/>
  <c r="AH35" i="5"/>
  <c r="AC123" i="5"/>
  <c r="X145" i="5"/>
  <c r="AW145" i="5" s="1"/>
  <c r="O145" i="5"/>
  <c r="AR57" i="5"/>
  <c r="AM57" i="5"/>
  <c r="AH79" i="5"/>
  <c r="I57" i="5"/>
  <c r="AC145" i="5"/>
  <c r="I123" i="5"/>
  <c r="AM79" i="5"/>
  <c r="R57" i="5"/>
  <c r="F35" i="5"/>
  <c r="F123" i="5"/>
  <c r="X79" i="5"/>
  <c r="E3" i="7"/>
  <c r="F204" i="26"/>
  <c r="E204" i="26"/>
  <c r="D204" i="26"/>
  <c r="I204" i="26" s="1"/>
  <c r="H185" i="26"/>
  <c r="I185" i="26" s="1"/>
  <c r="G185" i="26"/>
  <c r="F185" i="26"/>
  <c r="E185" i="26"/>
  <c r="F111" i="27"/>
  <c r="D31" i="27"/>
  <c r="J11" i="30"/>
  <c r="I42" i="1"/>
  <c r="F15" i="7"/>
  <c r="F277" i="22"/>
  <c r="F278" i="22" s="1"/>
  <c r="H184" i="22"/>
  <c r="H193" i="22" s="1"/>
  <c r="E25" i="30"/>
  <c r="J116" i="13"/>
  <c r="X113" i="13"/>
  <c r="F113" i="13"/>
  <c r="F109" i="13"/>
  <c r="F105" i="13"/>
  <c r="X116" i="13"/>
  <c r="H116" i="13"/>
  <c r="R114" i="13"/>
  <c r="P110" i="13"/>
  <c r="F108" i="13"/>
  <c r="J107" i="13"/>
  <c r="X104" i="13"/>
  <c r="F104" i="13"/>
  <c r="W118" i="13"/>
  <c r="G109" i="1"/>
  <c r="D27" i="13"/>
  <c r="D19" i="13"/>
  <c r="H98" i="1"/>
  <c r="E98" i="1"/>
  <c r="AR25" i="29"/>
  <c r="AR17" i="29"/>
  <c r="AW158" i="29"/>
  <c r="AM162" i="29"/>
  <c r="I63" i="30" s="1"/>
  <c r="AM14" i="29"/>
  <c r="AR22" i="29"/>
  <c r="AR21" i="29"/>
  <c r="AW65" i="29"/>
  <c r="AM24" i="29"/>
  <c r="AM16" i="29"/>
  <c r="AM26" i="29"/>
  <c r="AM19" i="29"/>
  <c r="AW159" i="29"/>
  <c r="AH26" i="29"/>
  <c r="AH18" i="29"/>
  <c r="AW88" i="29"/>
  <c r="AW92" i="29"/>
  <c r="AW84" i="29"/>
  <c r="AM15" i="5"/>
  <c r="G93" i="18" s="1"/>
  <c r="AH23" i="5"/>
  <c r="F101" i="18" s="1"/>
  <c r="AW71" i="5"/>
  <c r="AW105" i="5"/>
  <c r="X25" i="5"/>
  <c r="D103" i="18" s="1"/>
  <c r="U162" i="5"/>
  <c r="I85" i="26"/>
  <c r="J215" i="22"/>
  <c r="J216" i="22" s="1"/>
  <c r="R215" i="22"/>
  <c r="R216" i="22" s="1"/>
  <c r="L246" i="22"/>
  <c r="L247" i="22" s="1"/>
  <c r="P308" i="22"/>
  <c r="R370" i="22"/>
  <c r="P215" i="22"/>
  <c r="D277" i="22"/>
  <c r="D286" i="22" s="1"/>
  <c r="H91" i="22"/>
  <c r="H92" i="22" s="1"/>
  <c r="D215" i="22"/>
  <c r="D216" i="22" s="1"/>
  <c r="F15" i="22"/>
  <c r="F170" i="22"/>
  <c r="E325" i="22"/>
  <c r="E77" i="22"/>
  <c r="G170" i="22"/>
  <c r="H263" i="22"/>
  <c r="I263" i="22" s="1"/>
  <c r="J263" i="22" s="1"/>
  <c r="K263" i="22" s="1"/>
  <c r="L263" i="22" s="1"/>
  <c r="M263" i="22" s="1"/>
  <c r="N263" i="22" s="1"/>
  <c r="O263" i="22" s="1"/>
  <c r="P263" i="22" s="1"/>
  <c r="Q263" i="22" s="1"/>
  <c r="R263" i="22" s="1"/>
  <c r="S263" i="22" s="1"/>
  <c r="T263" i="22" s="1"/>
  <c r="U263" i="22" s="1"/>
  <c r="V263" i="22" s="1"/>
  <c r="W263" i="22" s="1"/>
  <c r="E387" i="22"/>
  <c r="E46" i="22"/>
  <c r="F77" i="22"/>
  <c r="E139" i="22"/>
  <c r="H170" i="22"/>
  <c r="I170" i="22" s="1"/>
  <c r="J170" i="22" s="1"/>
  <c r="K170" i="22" s="1"/>
  <c r="L170" i="22" s="1"/>
  <c r="M170" i="22" s="1"/>
  <c r="N170" i="22" s="1"/>
  <c r="O170" i="22" s="1"/>
  <c r="P170" i="22" s="1"/>
  <c r="Q170" i="22" s="1"/>
  <c r="R170" i="22" s="1"/>
  <c r="S170" i="22" s="1"/>
  <c r="T170" i="22" s="1"/>
  <c r="U170" i="22" s="1"/>
  <c r="V170" i="22" s="1"/>
  <c r="W170" i="22" s="1"/>
  <c r="F232" i="22"/>
  <c r="D294" i="22"/>
  <c r="G325" i="22"/>
  <c r="F387" i="22"/>
  <c r="G77" i="22"/>
  <c r="D232" i="22"/>
  <c r="G263" i="22"/>
  <c r="D387" i="22"/>
  <c r="D15" i="22"/>
  <c r="D46" i="22"/>
  <c r="D139" i="22"/>
  <c r="E232" i="22"/>
  <c r="F325" i="22"/>
  <c r="F46" i="22"/>
  <c r="H77" i="22"/>
  <c r="I77" i="22" s="1"/>
  <c r="J77" i="22" s="1"/>
  <c r="K77" i="22" s="1"/>
  <c r="L77" i="22" s="1"/>
  <c r="M77" i="22" s="1"/>
  <c r="N77" i="22" s="1"/>
  <c r="O77" i="22" s="1"/>
  <c r="P77" i="22" s="1"/>
  <c r="Q77" i="22" s="1"/>
  <c r="R77" i="22" s="1"/>
  <c r="S77" i="22" s="1"/>
  <c r="T77" i="22" s="1"/>
  <c r="U77" i="22" s="1"/>
  <c r="V77" i="22" s="1"/>
  <c r="W77" i="22" s="1"/>
  <c r="F139" i="22"/>
  <c r="D201" i="22"/>
  <c r="G232" i="22"/>
  <c r="E294" i="22"/>
  <c r="H325" i="22"/>
  <c r="I325" i="22" s="1"/>
  <c r="J325" i="22" s="1"/>
  <c r="K325" i="22" s="1"/>
  <c r="L325" i="22" s="1"/>
  <c r="M325" i="22" s="1"/>
  <c r="N325" i="22" s="1"/>
  <c r="O325" i="22" s="1"/>
  <c r="P325" i="22" s="1"/>
  <c r="Q325" i="22" s="1"/>
  <c r="R325" i="22" s="1"/>
  <c r="S325" i="22" s="1"/>
  <c r="T325" i="22" s="1"/>
  <c r="U325" i="22" s="1"/>
  <c r="V325" i="22" s="1"/>
  <c r="W325" i="22" s="1"/>
  <c r="G387" i="22"/>
  <c r="Q60" i="22"/>
  <c r="Q69" i="22" s="1"/>
  <c r="H153" i="22"/>
  <c r="H154" i="22" s="1"/>
  <c r="I370" i="22"/>
  <c r="G46" i="22"/>
  <c r="D108" i="22"/>
  <c r="G139" i="22"/>
  <c r="E201" i="22"/>
  <c r="H232" i="22"/>
  <c r="I232" i="22" s="1"/>
  <c r="J232" i="22" s="1"/>
  <c r="K232" i="22" s="1"/>
  <c r="L232" i="22" s="1"/>
  <c r="M232" i="22" s="1"/>
  <c r="N232" i="22" s="1"/>
  <c r="O232" i="22" s="1"/>
  <c r="P232" i="22" s="1"/>
  <c r="Q232" i="22" s="1"/>
  <c r="R232" i="22" s="1"/>
  <c r="S232" i="22" s="1"/>
  <c r="T232" i="22" s="1"/>
  <c r="U232" i="22" s="1"/>
  <c r="V232" i="22" s="1"/>
  <c r="W232" i="22" s="1"/>
  <c r="F294" i="22"/>
  <c r="D356" i="22"/>
  <c r="F418" i="22"/>
  <c r="T122" i="22"/>
  <c r="T123" i="22" s="1"/>
  <c r="N184" i="22"/>
  <c r="N185" i="22" s="1"/>
  <c r="H246" i="22"/>
  <c r="H247" i="22" s="1"/>
  <c r="I308" i="22"/>
  <c r="I309" i="22" s="1"/>
  <c r="H108" i="22"/>
  <c r="I108" i="22" s="1"/>
  <c r="J108" i="22" s="1"/>
  <c r="K108" i="22" s="1"/>
  <c r="L108" i="22" s="1"/>
  <c r="M108" i="22" s="1"/>
  <c r="N108" i="22" s="1"/>
  <c r="O108" i="22" s="1"/>
  <c r="P108" i="22" s="1"/>
  <c r="Q108" i="22" s="1"/>
  <c r="R108" i="22" s="1"/>
  <c r="S108" i="22" s="1"/>
  <c r="T108" i="22" s="1"/>
  <c r="U108" i="22" s="1"/>
  <c r="V108" i="22" s="1"/>
  <c r="W108" i="22" s="1"/>
  <c r="E15" i="22"/>
  <c r="H46" i="22"/>
  <c r="I46" i="22" s="1"/>
  <c r="J46" i="22" s="1"/>
  <c r="K46" i="22" s="1"/>
  <c r="L46" i="22" s="1"/>
  <c r="M46" i="22" s="1"/>
  <c r="N46" i="22" s="1"/>
  <c r="O46" i="22" s="1"/>
  <c r="P46" i="22" s="1"/>
  <c r="Q46" i="22" s="1"/>
  <c r="R46" i="22" s="1"/>
  <c r="S46" i="22" s="1"/>
  <c r="T46" i="22" s="1"/>
  <c r="U46" i="22" s="1"/>
  <c r="V46" i="22" s="1"/>
  <c r="W46" i="22" s="1"/>
  <c r="F108" i="22"/>
  <c r="H139" i="22"/>
  <c r="I139" i="22" s="1"/>
  <c r="J139" i="22" s="1"/>
  <c r="K139" i="22" s="1"/>
  <c r="L139" i="22" s="1"/>
  <c r="M139" i="22" s="1"/>
  <c r="N139" i="22" s="1"/>
  <c r="O139" i="22" s="1"/>
  <c r="P139" i="22" s="1"/>
  <c r="Q139" i="22" s="1"/>
  <c r="R139" i="22" s="1"/>
  <c r="S139" i="22" s="1"/>
  <c r="T139" i="22" s="1"/>
  <c r="U139" i="22" s="1"/>
  <c r="V139" i="22" s="1"/>
  <c r="W139" i="22" s="1"/>
  <c r="F201" i="22"/>
  <c r="D263" i="22"/>
  <c r="G294" i="22"/>
  <c r="E356" i="22"/>
  <c r="H418" i="22"/>
  <c r="I418" i="22" s="1"/>
  <c r="J418" i="22" s="1"/>
  <c r="K418" i="22" s="1"/>
  <c r="L418" i="22" s="1"/>
  <c r="M418" i="22" s="1"/>
  <c r="N418" i="22" s="1"/>
  <c r="O418" i="22" s="1"/>
  <c r="P418" i="22" s="1"/>
  <c r="Q418" i="22" s="1"/>
  <c r="R418" i="22" s="1"/>
  <c r="S418" i="22" s="1"/>
  <c r="T418" i="22" s="1"/>
  <c r="U418" i="22" s="1"/>
  <c r="V418" i="22" s="1"/>
  <c r="W418" i="22" s="1"/>
  <c r="H15" i="22"/>
  <c r="I15" i="22" s="1"/>
  <c r="J15" i="22" s="1"/>
  <c r="K15" i="22" s="1"/>
  <c r="L15" i="22" s="1"/>
  <c r="M15" i="22" s="1"/>
  <c r="N15" i="22" s="1"/>
  <c r="O15" i="22" s="1"/>
  <c r="P15" i="22" s="1"/>
  <c r="Q15" i="22" s="1"/>
  <c r="R15" i="22" s="1"/>
  <c r="S15" i="22" s="1"/>
  <c r="T15" i="22" s="1"/>
  <c r="U15" i="22" s="1"/>
  <c r="V15" i="22" s="1"/>
  <c r="W15" i="22" s="1"/>
  <c r="E3" i="22"/>
  <c r="E108" i="22"/>
  <c r="D170" i="22"/>
  <c r="G201" i="22"/>
  <c r="E263" i="22"/>
  <c r="H294" i="22"/>
  <c r="I294" i="22" s="1"/>
  <c r="J294" i="22" s="1"/>
  <c r="K294" i="22" s="1"/>
  <c r="L294" i="22" s="1"/>
  <c r="M294" i="22" s="1"/>
  <c r="N294" i="22" s="1"/>
  <c r="O294" i="22" s="1"/>
  <c r="P294" i="22" s="1"/>
  <c r="Q294" i="22" s="1"/>
  <c r="R294" i="22" s="1"/>
  <c r="S294" i="22" s="1"/>
  <c r="T294" i="22" s="1"/>
  <c r="U294" i="22" s="1"/>
  <c r="V294" i="22" s="1"/>
  <c r="W294" i="22" s="1"/>
  <c r="G356" i="22"/>
  <c r="G15" i="22"/>
  <c r="D77" i="22"/>
  <c r="G108" i="22"/>
  <c r="E170" i="22"/>
  <c r="H201" i="22"/>
  <c r="I201" i="22" s="1"/>
  <c r="J201" i="22" s="1"/>
  <c r="K201" i="22" s="1"/>
  <c r="L201" i="22" s="1"/>
  <c r="M201" i="22" s="1"/>
  <c r="N201" i="22" s="1"/>
  <c r="O201" i="22" s="1"/>
  <c r="P201" i="22" s="1"/>
  <c r="Q201" i="22" s="1"/>
  <c r="R201" i="22" s="1"/>
  <c r="S201" i="22" s="1"/>
  <c r="T201" i="22" s="1"/>
  <c r="U201" i="22" s="1"/>
  <c r="V201" i="22" s="1"/>
  <c r="W201" i="22" s="1"/>
  <c r="F263" i="22"/>
  <c r="D325" i="22"/>
  <c r="H356" i="22"/>
  <c r="I356" i="22" s="1"/>
  <c r="J356" i="22" s="1"/>
  <c r="K356" i="22" s="1"/>
  <c r="L356" i="22" s="1"/>
  <c r="M356" i="22" s="1"/>
  <c r="N356" i="22" s="1"/>
  <c r="O356" i="22" s="1"/>
  <c r="P356" i="22" s="1"/>
  <c r="Q356" i="22" s="1"/>
  <c r="R356" i="22" s="1"/>
  <c r="S356" i="22" s="1"/>
  <c r="T356" i="22" s="1"/>
  <c r="U356" i="22" s="1"/>
  <c r="V356" i="22" s="1"/>
  <c r="W356" i="22" s="1"/>
  <c r="S277" i="22"/>
  <c r="S286" i="22" s="1"/>
  <c r="D339" i="22"/>
  <c r="D91" i="22"/>
  <c r="D100" i="22" s="1"/>
  <c r="I122" i="22"/>
  <c r="I131" i="22" s="1"/>
  <c r="Q122" i="22"/>
  <c r="Q131" i="22" s="1"/>
  <c r="S215" i="22"/>
  <c r="S216" i="22" s="1"/>
  <c r="J339" i="22"/>
  <c r="J348" i="22" s="1"/>
  <c r="D184" i="22"/>
  <c r="D185" i="22" s="1"/>
  <c r="K339" i="22"/>
  <c r="P184" i="22"/>
  <c r="R401" i="22"/>
  <c r="R402" i="22" s="1"/>
  <c r="O370" i="22"/>
  <c r="O371" i="22" s="1"/>
  <c r="T153" i="22"/>
  <c r="T154" i="22" s="1"/>
  <c r="P169" i="7"/>
  <c r="P146" i="7"/>
  <c r="J21" i="7"/>
  <c r="M132" i="6"/>
  <c r="S132" i="6" s="1"/>
  <c r="V132" i="6" s="1"/>
  <c r="K132" i="6"/>
  <c r="F79" i="1"/>
  <c r="J136" i="6"/>
  <c r="K136" i="6" s="1"/>
  <c r="S140" i="6"/>
  <c r="Y140" i="6" s="1"/>
  <c r="N140" i="6"/>
  <c r="K140" i="6"/>
  <c r="J130" i="6"/>
  <c r="M130" i="6" s="1"/>
  <c r="S130" i="6" s="1"/>
  <c r="J107" i="6"/>
  <c r="K107" i="6" s="1"/>
  <c r="M115" i="6"/>
  <c r="N115" i="6" s="1"/>
  <c r="F77" i="1"/>
  <c r="J95" i="6"/>
  <c r="H92" i="6"/>
  <c r="F75" i="1"/>
  <c r="K91" i="6"/>
  <c r="M91" i="6"/>
  <c r="G98" i="6"/>
  <c r="H98" i="6" s="1"/>
  <c r="K96" i="6"/>
  <c r="H64" i="6"/>
  <c r="H72" i="6"/>
  <c r="N48" i="6"/>
  <c r="K48" i="6"/>
  <c r="K43" i="6"/>
  <c r="M43" i="6"/>
  <c r="S43" i="6" s="1"/>
  <c r="Y43" i="6" s="1"/>
  <c r="W45" i="7" s="1"/>
  <c r="H43" i="6"/>
  <c r="H50" i="6"/>
  <c r="H49" i="6"/>
  <c r="K155" i="29"/>
  <c r="G162" i="29"/>
  <c r="H162" i="29" s="1"/>
  <c r="J158" i="29"/>
  <c r="F63" i="1"/>
  <c r="G63" i="1" s="1"/>
  <c r="J152" i="29"/>
  <c r="H160" i="29"/>
  <c r="AL126" i="29"/>
  <c r="AP126" i="29"/>
  <c r="AP134" i="29"/>
  <c r="AL134" i="29"/>
  <c r="AP115" i="29"/>
  <c r="AL115" i="29"/>
  <c r="AL116" i="29"/>
  <c r="AP116" i="29"/>
  <c r="F59" i="1"/>
  <c r="AL112" i="29"/>
  <c r="AP112" i="29"/>
  <c r="G96" i="29"/>
  <c r="H96" i="29" s="1"/>
  <c r="F57" i="1"/>
  <c r="G57" i="1" s="1"/>
  <c r="H57" i="1" s="1"/>
  <c r="J57" i="1" s="1"/>
  <c r="E58" i="30" s="1"/>
  <c r="J87" i="29"/>
  <c r="K87" i="29" s="1"/>
  <c r="M91" i="29"/>
  <c r="K60" i="29"/>
  <c r="G55" i="1"/>
  <c r="H55" i="1" s="1"/>
  <c r="H59" i="29"/>
  <c r="J72" i="29"/>
  <c r="M71" i="29"/>
  <c r="S71" i="29" s="1"/>
  <c r="V71" i="29" s="1"/>
  <c r="H66" i="29"/>
  <c r="M40" i="29"/>
  <c r="H39" i="29"/>
  <c r="K41" i="29"/>
  <c r="M37" i="29"/>
  <c r="N37" i="29" s="1"/>
  <c r="K37" i="29"/>
  <c r="M50" i="29"/>
  <c r="N50" i="29" s="1"/>
  <c r="K50" i="29"/>
  <c r="J45" i="29"/>
  <c r="K45" i="29" s="1"/>
  <c r="G44" i="1"/>
  <c r="K151" i="5"/>
  <c r="M151" i="5"/>
  <c r="S151" i="5" s="1"/>
  <c r="T151" i="5" s="1"/>
  <c r="H155" i="5"/>
  <c r="M156" i="5"/>
  <c r="N156" i="5" s="1"/>
  <c r="K150" i="5"/>
  <c r="M150" i="5"/>
  <c r="N150" i="5" s="1"/>
  <c r="J154" i="5"/>
  <c r="G162" i="5"/>
  <c r="J158" i="5"/>
  <c r="H150" i="5"/>
  <c r="U140" i="5"/>
  <c r="M128" i="5"/>
  <c r="M103" i="5"/>
  <c r="N103" i="5" s="1"/>
  <c r="K103" i="5"/>
  <c r="H103" i="5"/>
  <c r="M113" i="5"/>
  <c r="M65" i="5"/>
  <c r="N65" i="5" s="1"/>
  <c r="J72" i="5"/>
  <c r="K72" i="5" s="1"/>
  <c r="U74" i="5"/>
  <c r="H64" i="5"/>
  <c r="D85" i="13"/>
  <c r="G27" i="1"/>
  <c r="J171" i="4"/>
  <c r="J179" i="4"/>
  <c r="K179" i="4" s="1"/>
  <c r="K170" i="4"/>
  <c r="J175" i="4"/>
  <c r="J172" i="4"/>
  <c r="G184" i="4"/>
  <c r="H184" i="4" s="1"/>
  <c r="H176" i="4"/>
  <c r="J180" i="4"/>
  <c r="K180" i="4" s="1"/>
  <c r="J178" i="4"/>
  <c r="K178" i="4" s="1"/>
  <c r="U162" i="4"/>
  <c r="K147" i="4"/>
  <c r="K151" i="4"/>
  <c r="M151" i="4"/>
  <c r="M159" i="4"/>
  <c r="K159" i="4"/>
  <c r="J156" i="4"/>
  <c r="M148" i="4"/>
  <c r="K154" i="4"/>
  <c r="M154" i="4"/>
  <c r="J155" i="4"/>
  <c r="G162" i="4"/>
  <c r="H162" i="4" s="1"/>
  <c r="J160" i="4"/>
  <c r="M150" i="4"/>
  <c r="S150" i="4" s="1"/>
  <c r="Y150" i="4" s="1"/>
  <c r="N128" i="4"/>
  <c r="S128" i="4"/>
  <c r="T128" i="4" s="1"/>
  <c r="K128" i="4"/>
  <c r="H126" i="4"/>
  <c r="F23" i="1"/>
  <c r="G23" i="1" s="1"/>
  <c r="H23" i="1" s="1"/>
  <c r="E23" i="30" s="1"/>
  <c r="F23" i="30" s="1"/>
  <c r="G23" i="30" s="1"/>
  <c r="H23" i="30" s="1"/>
  <c r="I23" i="30" s="1"/>
  <c r="J23" i="30" s="1"/>
  <c r="M135" i="4"/>
  <c r="N135" i="4" s="1"/>
  <c r="M125" i="4"/>
  <c r="N125" i="4" s="1"/>
  <c r="K126" i="4"/>
  <c r="M126" i="4"/>
  <c r="N126" i="4" s="1"/>
  <c r="K106" i="4"/>
  <c r="F21" i="1"/>
  <c r="G21" i="1" s="1"/>
  <c r="H21" i="1" s="1"/>
  <c r="E21" i="30" s="1"/>
  <c r="F21" i="30" s="1"/>
  <c r="G21" i="30" s="1"/>
  <c r="H21" i="30" s="1"/>
  <c r="I21" i="30" s="1"/>
  <c r="J21" i="30" s="1"/>
  <c r="H115" i="4"/>
  <c r="G118" i="4"/>
  <c r="H118" i="4" s="1"/>
  <c r="J103" i="4"/>
  <c r="K103" i="4" s="1"/>
  <c r="H113" i="4"/>
  <c r="J114" i="4"/>
  <c r="J108" i="4"/>
  <c r="S83" i="4"/>
  <c r="T83" i="4" s="1"/>
  <c r="K88" i="4"/>
  <c r="M88" i="4"/>
  <c r="K92" i="4"/>
  <c r="M92" i="4"/>
  <c r="N92" i="4" s="1"/>
  <c r="M89" i="4"/>
  <c r="N89" i="4" s="1"/>
  <c r="K89" i="4"/>
  <c r="K84" i="4"/>
  <c r="M84" i="4"/>
  <c r="F19" i="1"/>
  <c r="G19" i="1" s="1"/>
  <c r="H19" i="1" s="1"/>
  <c r="E19" i="30" s="1"/>
  <c r="F19" i="30" s="1"/>
  <c r="G19" i="30" s="1"/>
  <c r="H19" i="30" s="1"/>
  <c r="I19" i="30" s="1"/>
  <c r="J19" i="30" s="1"/>
  <c r="J85" i="4"/>
  <c r="H89" i="4"/>
  <c r="H93" i="4"/>
  <c r="M62" i="4"/>
  <c r="S62" i="4" s="1"/>
  <c r="T62" i="4" s="1"/>
  <c r="J66" i="4"/>
  <c r="N59" i="4"/>
  <c r="AB42" i="4"/>
  <c r="Z42" i="4"/>
  <c r="M22" i="4"/>
  <c r="K22" i="4"/>
  <c r="K14" i="4"/>
  <c r="M14" i="4"/>
  <c r="S14" i="4" s="1"/>
  <c r="Y14" i="4" s="1"/>
  <c r="AB14" i="4" s="1"/>
  <c r="AC14" i="4" s="1"/>
  <c r="F13" i="1"/>
  <c r="G13" i="1" s="1"/>
  <c r="H13" i="1" s="1"/>
  <c r="J18" i="4"/>
  <c r="M18" i="4" s="1"/>
  <c r="N18" i="4" s="1"/>
  <c r="H22" i="4"/>
  <c r="E59" i="13"/>
  <c r="F59" i="13" s="1"/>
  <c r="J17" i="4"/>
  <c r="E72" i="13"/>
  <c r="F72" i="13" s="1"/>
  <c r="G61" i="13"/>
  <c r="H26" i="4"/>
  <c r="M16" i="4"/>
  <c r="N16" i="4" s="1"/>
  <c r="J26" i="4"/>
  <c r="F69" i="13"/>
  <c r="J93" i="1"/>
  <c r="E132" i="30" s="1"/>
  <c r="N169" i="7"/>
  <c r="G93" i="1"/>
  <c r="J169" i="7"/>
  <c r="J92" i="1"/>
  <c r="E127" i="30" s="1"/>
  <c r="N21" i="7"/>
  <c r="H146" i="7"/>
  <c r="J123" i="7"/>
  <c r="F123" i="7"/>
  <c r="H123" i="7"/>
  <c r="O123" i="7"/>
  <c r="P27" i="7"/>
  <c r="P19" i="7"/>
  <c r="F91" i="1"/>
  <c r="H87" i="1"/>
  <c r="H27" i="7"/>
  <c r="G127" i="13"/>
  <c r="F20" i="7"/>
  <c r="F134" i="13"/>
  <c r="P28" i="7"/>
  <c r="P16" i="7"/>
  <c r="P17" i="7"/>
  <c r="J24" i="7"/>
  <c r="N20" i="7"/>
  <c r="H25" i="7"/>
  <c r="J19" i="7"/>
  <c r="J25" i="7"/>
  <c r="H24" i="7"/>
  <c r="H16" i="7"/>
  <c r="F25" i="7"/>
  <c r="P25" i="7"/>
  <c r="F28" i="7"/>
  <c r="F16" i="7"/>
  <c r="E126" i="13"/>
  <c r="F126" i="13" s="1"/>
  <c r="F127" i="13"/>
  <c r="AK156" i="6"/>
  <c r="AI156" i="6"/>
  <c r="AF159" i="6"/>
  <c r="AH159" i="6"/>
  <c r="AH153" i="6"/>
  <c r="AF153" i="6"/>
  <c r="AH149" i="6"/>
  <c r="AF149" i="6"/>
  <c r="AF151" i="6"/>
  <c r="AH151" i="6"/>
  <c r="AK161" i="6"/>
  <c r="AI161" i="6"/>
  <c r="AI152" i="6"/>
  <c r="AK152" i="6"/>
  <c r="AH157" i="6"/>
  <c r="AF157" i="6"/>
  <c r="AK150" i="6"/>
  <c r="AI150" i="6"/>
  <c r="AN162" i="6"/>
  <c r="AL162" i="6"/>
  <c r="AK158" i="6"/>
  <c r="AI158" i="6"/>
  <c r="AK154" i="6"/>
  <c r="AI154" i="6"/>
  <c r="AH155" i="6"/>
  <c r="AF155" i="6"/>
  <c r="AI160" i="6"/>
  <c r="AK160" i="6"/>
  <c r="F81" i="1"/>
  <c r="G81" i="1" s="1"/>
  <c r="H81" i="1" s="1"/>
  <c r="J81" i="1" s="1"/>
  <c r="E82" i="30" s="1"/>
  <c r="F82" i="30" s="1"/>
  <c r="J164" i="6"/>
  <c r="K164" i="6" s="1"/>
  <c r="AC167" i="7"/>
  <c r="AD167" i="7" s="1"/>
  <c r="G79" i="1"/>
  <c r="H79" i="1" s="1"/>
  <c r="J79" i="1" s="1"/>
  <c r="E80" i="30" s="1"/>
  <c r="F80" i="30" s="1"/>
  <c r="M135" i="6"/>
  <c r="N135" i="6" s="1"/>
  <c r="K135" i="6"/>
  <c r="M139" i="6"/>
  <c r="K139" i="6"/>
  <c r="M137" i="6"/>
  <c r="S137" i="6" s="1"/>
  <c r="K137" i="6"/>
  <c r="G142" i="6"/>
  <c r="H142" i="6" s="1"/>
  <c r="H137" i="6"/>
  <c r="K129" i="6"/>
  <c r="H139" i="6"/>
  <c r="H131" i="6"/>
  <c r="H135" i="6"/>
  <c r="H68" i="1"/>
  <c r="M106" i="6"/>
  <c r="S112" i="6"/>
  <c r="T112" i="6" s="1"/>
  <c r="M117" i="6"/>
  <c r="K117" i="6"/>
  <c r="K116" i="6"/>
  <c r="M116" i="6"/>
  <c r="K113" i="6"/>
  <c r="M113" i="6"/>
  <c r="N113" i="6" s="1"/>
  <c r="G26" i="6"/>
  <c r="H26" i="6" s="1"/>
  <c r="G24" i="6"/>
  <c r="H24" i="6" s="1"/>
  <c r="G20" i="6"/>
  <c r="H20" i="6" s="1"/>
  <c r="G18" i="6"/>
  <c r="H18" i="6" s="1"/>
  <c r="G16" i="6"/>
  <c r="E16" i="13" s="1"/>
  <c r="J118" i="6"/>
  <c r="H117" i="6"/>
  <c r="H113" i="6"/>
  <c r="M105" i="6"/>
  <c r="H109" i="6"/>
  <c r="J108" i="6"/>
  <c r="J114" i="6"/>
  <c r="G120" i="6"/>
  <c r="H120" i="6" s="1"/>
  <c r="K92" i="6"/>
  <c r="M92" i="6"/>
  <c r="N96" i="6"/>
  <c r="S96" i="6"/>
  <c r="M93" i="6"/>
  <c r="J85" i="6"/>
  <c r="J98" i="6" s="1"/>
  <c r="K89" i="6"/>
  <c r="H87" i="6"/>
  <c r="D25" i="13"/>
  <c r="H67" i="6"/>
  <c r="H68" i="6"/>
  <c r="I68" i="1"/>
  <c r="G71" i="1"/>
  <c r="H71" i="1" s="1"/>
  <c r="G23" i="6"/>
  <c r="E23" i="13" s="1"/>
  <c r="G21" i="6"/>
  <c r="E21" i="13" s="1"/>
  <c r="J45" i="6"/>
  <c r="M37" i="6"/>
  <c r="S37" i="6" s="1"/>
  <c r="Y37" i="6" s="1"/>
  <c r="W39" i="7" s="1"/>
  <c r="X39" i="7" s="1"/>
  <c r="Z39" i="7" s="1"/>
  <c r="J39" i="6"/>
  <c r="K39" i="6" s="1"/>
  <c r="U19" i="6"/>
  <c r="G14" i="6"/>
  <c r="H14" i="6" s="1"/>
  <c r="G52" i="6"/>
  <c r="H52" i="6" s="1"/>
  <c r="AR162" i="29"/>
  <c r="J63" i="30" s="1"/>
  <c r="AH162" i="29"/>
  <c r="H63" i="30" s="1"/>
  <c r="AW152" i="29"/>
  <c r="AL136" i="29"/>
  <c r="AP136" i="29"/>
  <c r="AL128" i="29"/>
  <c r="AP128" i="29"/>
  <c r="AL138" i="29"/>
  <c r="AP138" i="29"/>
  <c r="AL130" i="29"/>
  <c r="AP130" i="29"/>
  <c r="AV129" i="29"/>
  <c r="AX129" i="29"/>
  <c r="AL131" i="29"/>
  <c r="AP131" i="29"/>
  <c r="AQ132" i="29"/>
  <c r="AU132" i="29"/>
  <c r="AV133" i="29"/>
  <c r="AX133" i="29"/>
  <c r="AQ135" i="29"/>
  <c r="AU135" i="29"/>
  <c r="G18" i="29"/>
  <c r="H18" i="29" s="1"/>
  <c r="F61" i="1"/>
  <c r="AQ125" i="29"/>
  <c r="AU125" i="29"/>
  <c r="AQ127" i="29"/>
  <c r="AU127" i="29"/>
  <c r="AQ137" i="29"/>
  <c r="AU137" i="29"/>
  <c r="AU103" i="29"/>
  <c r="AQ103" i="29"/>
  <c r="AQ105" i="29"/>
  <c r="AU105" i="29"/>
  <c r="AL108" i="29"/>
  <c r="AP108" i="29"/>
  <c r="AV107" i="29"/>
  <c r="AX107" i="29"/>
  <c r="AL109" i="29"/>
  <c r="AP109" i="29"/>
  <c r="AU111" i="29"/>
  <c r="AQ111" i="29"/>
  <c r="AQ110" i="29"/>
  <c r="AU110" i="29"/>
  <c r="AQ113" i="29"/>
  <c r="AU113" i="29"/>
  <c r="AL106" i="29"/>
  <c r="AP106" i="29"/>
  <c r="AL104" i="29"/>
  <c r="AP104" i="29"/>
  <c r="AU114" i="29"/>
  <c r="AQ114" i="29"/>
  <c r="AM17" i="29"/>
  <c r="AH27" i="29"/>
  <c r="AH19" i="29"/>
  <c r="AW93" i="29"/>
  <c r="AW85" i="29"/>
  <c r="AW68" i="29"/>
  <c r="AR27" i="29"/>
  <c r="AR19" i="29"/>
  <c r="AR20" i="29"/>
  <c r="K151" i="29"/>
  <c r="K148" i="29"/>
  <c r="M148" i="29"/>
  <c r="N148" i="29" s="1"/>
  <c r="K156" i="29"/>
  <c r="M156" i="29"/>
  <c r="M160" i="29"/>
  <c r="S160" i="29" s="1"/>
  <c r="AA160" i="29" s="1"/>
  <c r="K160" i="29"/>
  <c r="N151" i="29"/>
  <c r="S151" i="29"/>
  <c r="T151" i="29" s="1"/>
  <c r="J149" i="29"/>
  <c r="H63" i="1"/>
  <c r="J63" i="1" s="1"/>
  <c r="E64" i="30" s="1"/>
  <c r="K159" i="29"/>
  <c r="J157" i="29"/>
  <c r="K147" i="29"/>
  <c r="S155" i="29"/>
  <c r="AA155" i="29" s="1"/>
  <c r="AF155" i="29" s="1"/>
  <c r="M154" i="29"/>
  <c r="J153" i="29"/>
  <c r="G140" i="29"/>
  <c r="H140" i="29" s="1"/>
  <c r="K94" i="29"/>
  <c r="M94" i="29"/>
  <c r="H94" i="29"/>
  <c r="K90" i="29"/>
  <c r="M90" i="29"/>
  <c r="S90" i="29" s="1"/>
  <c r="AA90" i="29" s="1"/>
  <c r="AB90" i="29" s="1"/>
  <c r="J81" i="29"/>
  <c r="H81" i="29"/>
  <c r="K64" i="29"/>
  <c r="M59" i="29"/>
  <c r="K59" i="29"/>
  <c r="G74" i="29"/>
  <c r="H74" i="29" s="1"/>
  <c r="U27" i="29"/>
  <c r="K43" i="29"/>
  <c r="M43" i="29"/>
  <c r="N43" i="29" s="1"/>
  <c r="N41" i="29"/>
  <c r="G52" i="29"/>
  <c r="H52" i="29" s="1"/>
  <c r="H43" i="29"/>
  <c r="H49" i="29"/>
  <c r="H38" i="29"/>
  <c r="AH118" i="5"/>
  <c r="H41" i="30" s="1"/>
  <c r="AM25" i="5"/>
  <c r="AW84" i="5"/>
  <c r="AW59" i="5"/>
  <c r="AH26" i="5"/>
  <c r="F104" i="18" s="1"/>
  <c r="AW70" i="5"/>
  <c r="AW62" i="5"/>
  <c r="L110" i="13"/>
  <c r="H107" i="13"/>
  <c r="L106" i="13"/>
  <c r="R105" i="13"/>
  <c r="H104" i="13"/>
  <c r="D118" i="13"/>
  <c r="H109" i="13"/>
  <c r="AH23" i="7"/>
  <c r="V21" i="7"/>
  <c r="V18" i="7"/>
  <c r="AN17" i="7"/>
  <c r="M108" i="5"/>
  <c r="N108" i="5" s="1"/>
  <c r="M112" i="5"/>
  <c r="N112" i="5" s="1"/>
  <c r="K114" i="5"/>
  <c r="M114" i="5"/>
  <c r="G26" i="5"/>
  <c r="E159" i="13" s="1"/>
  <c r="H114" i="5"/>
  <c r="H115" i="5"/>
  <c r="M104" i="5"/>
  <c r="M116" i="5"/>
  <c r="G118" i="5"/>
  <c r="M105" i="5"/>
  <c r="N105" i="5" s="1"/>
  <c r="D93" i="13"/>
  <c r="T132" i="5"/>
  <c r="V132" i="5"/>
  <c r="N125" i="5"/>
  <c r="S125" i="5"/>
  <c r="V125" i="5" s="1"/>
  <c r="K125" i="5"/>
  <c r="K133" i="5"/>
  <c r="N153" i="5"/>
  <c r="S153" i="5"/>
  <c r="V153" i="5" s="1"/>
  <c r="S155" i="5"/>
  <c r="AA155" i="5" s="1"/>
  <c r="N155" i="5"/>
  <c r="M147" i="5"/>
  <c r="K147" i="5"/>
  <c r="T159" i="5"/>
  <c r="V159" i="5"/>
  <c r="N159" i="5"/>
  <c r="K153" i="5"/>
  <c r="H147" i="5"/>
  <c r="M152" i="5"/>
  <c r="K155" i="5"/>
  <c r="M81" i="5"/>
  <c r="S81" i="5" s="1"/>
  <c r="V81" i="5" s="1"/>
  <c r="K88" i="5"/>
  <c r="G20" i="5"/>
  <c r="E153" i="13" s="1"/>
  <c r="F153" i="13" s="1"/>
  <c r="S67" i="5"/>
  <c r="AA67" i="5" s="1"/>
  <c r="AB67" i="5" s="1"/>
  <c r="AA63" i="5"/>
  <c r="AF63" i="5" s="1"/>
  <c r="T63" i="5"/>
  <c r="N63" i="5"/>
  <c r="G36" i="1"/>
  <c r="U24" i="5"/>
  <c r="M60" i="5"/>
  <c r="K60" i="5"/>
  <c r="K64" i="5"/>
  <c r="M64" i="5"/>
  <c r="M71" i="5"/>
  <c r="K71" i="5"/>
  <c r="J61" i="5"/>
  <c r="G74" i="5"/>
  <c r="V63" i="5"/>
  <c r="M68" i="5"/>
  <c r="J69" i="5"/>
  <c r="M59" i="5"/>
  <c r="G14" i="5"/>
  <c r="E147" i="13" s="1"/>
  <c r="F147" i="13" s="1"/>
  <c r="I50" i="1"/>
  <c r="U23" i="5"/>
  <c r="U15" i="5"/>
  <c r="U52" i="5"/>
  <c r="K26" i="30"/>
  <c r="AM184" i="4"/>
  <c r="AM162" i="4"/>
  <c r="F25" i="30"/>
  <c r="G25" i="30" s="1"/>
  <c r="H25" i="30" s="1"/>
  <c r="I25" i="30" s="1"/>
  <c r="J25" i="30" s="1"/>
  <c r="G147" i="27"/>
  <c r="I140" i="27"/>
  <c r="I119" i="27"/>
  <c r="AB47" i="4"/>
  <c r="Z47" i="4"/>
  <c r="AB43" i="4"/>
  <c r="Z43" i="4"/>
  <c r="F47" i="13"/>
  <c r="Z40" i="4"/>
  <c r="AB40" i="4"/>
  <c r="Z44" i="4"/>
  <c r="AB44" i="4"/>
  <c r="AC45" i="4"/>
  <c r="AE45" i="4"/>
  <c r="Z48" i="4"/>
  <c r="AB48" i="4"/>
  <c r="F66" i="13"/>
  <c r="AC41" i="4"/>
  <c r="AE41" i="4"/>
  <c r="AB39" i="4"/>
  <c r="Z39" i="4"/>
  <c r="AC37" i="4"/>
  <c r="AE37" i="4"/>
  <c r="AF50" i="4"/>
  <c r="AH50" i="4"/>
  <c r="AC49" i="4"/>
  <c r="AE49" i="4"/>
  <c r="F15" i="1"/>
  <c r="G15" i="1" s="1"/>
  <c r="F11" i="2" s="1"/>
  <c r="AF46" i="4"/>
  <c r="AH46" i="4"/>
  <c r="F70" i="13"/>
  <c r="F43" i="13"/>
  <c r="F49" i="13"/>
  <c r="F62" i="13"/>
  <c r="D74" i="13"/>
  <c r="D52" i="13"/>
  <c r="H69" i="13"/>
  <c r="E26" i="30"/>
  <c r="E27" i="30"/>
  <c r="F27" i="30" s="1"/>
  <c r="G27" i="30" s="1"/>
  <c r="H27" i="30" s="1"/>
  <c r="I27" i="30" s="1"/>
  <c r="J27" i="30" s="1"/>
  <c r="H27" i="1"/>
  <c r="U184" i="4"/>
  <c r="S170" i="4"/>
  <c r="V170" i="4" s="1"/>
  <c r="M179" i="4"/>
  <c r="M174" i="4"/>
  <c r="K174" i="4"/>
  <c r="M173" i="4"/>
  <c r="K173" i="4"/>
  <c r="K182" i="4"/>
  <c r="M182" i="4"/>
  <c r="M181" i="4"/>
  <c r="K181" i="4"/>
  <c r="K176" i="4"/>
  <c r="M176" i="4"/>
  <c r="J169" i="4"/>
  <c r="M178" i="4"/>
  <c r="J177" i="4"/>
  <c r="H174" i="4"/>
  <c r="H173" i="4"/>
  <c r="S147" i="4"/>
  <c r="J157" i="4"/>
  <c r="M149" i="4"/>
  <c r="J153" i="4"/>
  <c r="N134" i="4"/>
  <c r="S134" i="4"/>
  <c r="K134" i="4"/>
  <c r="T133" i="4"/>
  <c r="S136" i="4"/>
  <c r="T136" i="4" s="1"/>
  <c r="K137" i="4"/>
  <c r="M137" i="4"/>
  <c r="H137" i="4"/>
  <c r="U140" i="4"/>
  <c r="G140" i="4"/>
  <c r="H140" i="4" s="1"/>
  <c r="J132" i="4"/>
  <c r="K109" i="4"/>
  <c r="M110" i="4"/>
  <c r="N109" i="4"/>
  <c r="S109" i="4"/>
  <c r="S106" i="4"/>
  <c r="N106" i="4"/>
  <c r="M111" i="4"/>
  <c r="K111" i="4"/>
  <c r="N116" i="4"/>
  <c r="S116" i="4"/>
  <c r="M107" i="4"/>
  <c r="K107" i="4"/>
  <c r="M115" i="4"/>
  <c r="K115" i="4"/>
  <c r="K113" i="4"/>
  <c r="M113" i="4"/>
  <c r="H103" i="4"/>
  <c r="K116" i="4"/>
  <c r="M103" i="4"/>
  <c r="H107" i="4"/>
  <c r="U118" i="4"/>
  <c r="Y90" i="4"/>
  <c r="Z90" i="4" s="1"/>
  <c r="V90" i="4"/>
  <c r="T90" i="4"/>
  <c r="N82" i="4"/>
  <c r="S82" i="4"/>
  <c r="M81" i="4"/>
  <c r="M93" i="4"/>
  <c r="N91" i="4"/>
  <c r="K82" i="4"/>
  <c r="G96" i="4"/>
  <c r="H96" i="4" s="1"/>
  <c r="J94" i="4"/>
  <c r="U96" i="4"/>
  <c r="T65" i="4"/>
  <c r="Y65" i="4"/>
  <c r="Z65" i="4" s="1"/>
  <c r="N65" i="4"/>
  <c r="M69" i="4"/>
  <c r="V65" i="4"/>
  <c r="K71" i="4"/>
  <c r="M71" i="4"/>
  <c r="V59" i="4"/>
  <c r="Y59" i="4"/>
  <c r="Z59" i="4" s="1"/>
  <c r="T59" i="4"/>
  <c r="K64" i="4"/>
  <c r="M64" i="4"/>
  <c r="K68" i="4"/>
  <c r="M68" i="4"/>
  <c r="M72" i="4"/>
  <c r="K72" i="4"/>
  <c r="J60" i="4"/>
  <c r="H71" i="4"/>
  <c r="J67" i="4"/>
  <c r="J63" i="4"/>
  <c r="G74" i="4"/>
  <c r="H74" i="4" s="1"/>
  <c r="U74" i="4"/>
  <c r="H64" i="4"/>
  <c r="H68" i="4"/>
  <c r="H72" i="4"/>
  <c r="M70" i="4"/>
  <c r="G70" i="13"/>
  <c r="I40" i="13"/>
  <c r="J40" i="13" s="1"/>
  <c r="G131" i="13"/>
  <c r="G134" i="13"/>
  <c r="H134" i="13" s="1"/>
  <c r="K136" i="13"/>
  <c r="G48" i="13"/>
  <c r="H48" i="13" s="1"/>
  <c r="I128" i="13"/>
  <c r="G39" i="13"/>
  <c r="J39" i="13" s="1"/>
  <c r="G46" i="13"/>
  <c r="H46" i="13" s="1"/>
  <c r="G132" i="13"/>
  <c r="H132" i="13" s="1"/>
  <c r="I48" i="13"/>
  <c r="I136" i="13"/>
  <c r="I47" i="13"/>
  <c r="J47" i="13" s="1"/>
  <c r="I129" i="13"/>
  <c r="G41" i="13"/>
  <c r="G129" i="13"/>
  <c r="G37" i="13"/>
  <c r="G59" i="13"/>
  <c r="K47" i="13"/>
  <c r="O47" i="13"/>
  <c r="I132" i="13"/>
  <c r="I44" i="13"/>
  <c r="J44" i="13" s="1"/>
  <c r="F68" i="13"/>
  <c r="E130" i="13"/>
  <c r="F130" i="13" s="1"/>
  <c r="E138" i="13"/>
  <c r="E125" i="13"/>
  <c r="G52" i="4"/>
  <c r="H52" i="4" s="1"/>
  <c r="J52" i="4"/>
  <c r="I135" i="13"/>
  <c r="J135" i="13" s="1"/>
  <c r="I127" i="13"/>
  <c r="K127" i="13"/>
  <c r="M127" i="13" s="1"/>
  <c r="G133" i="13"/>
  <c r="F40" i="13"/>
  <c r="U52" i="4"/>
  <c r="G67" i="13"/>
  <c r="H67" i="13" s="1"/>
  <c r="G126" i="13"/>
  <c r="G45" i="13"/>
  <c r="H45" i="13" s="1"/>
  <c r="E129" i="13"/>
  <c r="F129" i="13" s="1"/>
  <c r="E37" i="13"/>
  <c r="F37" i="13" s="1"/>
  <c r="E11" i="2"/>
  <c r="K128" i="13"/>
  <c r="G38" i="13"/>
  <c r="H38" i="13" s="1"/>
  <c r="E41" i="13"/>
  <c r="F41" i="13" s="1"/>
  <c r="F48" i="13"/>
  <c r="K40" i="13"/>
  <c r="M40" i="13" s="1"/>
  <c r="I134" i="13"/>
  <c r="E63" i="13"/>
  <c r="F67" i="13"/>
  <c r="I70" i="13"/>
  <c r="G65" i="13"/>
  <c r="K20" i="4"/>
  <c r="M20" i="4"/>
  <c r="G29" i="4"/>
  <c r="H29" i="4" s="1"/>
  <c r="E65" i="13"/>
  <c r="F65" i="13" s="1"/>
  <c r="K19" i="4"/>
  <c r="F60" i="13"/>
  <c r="I104" i="26"/>
  <c r="I66" i="26"/>
  <c r="I12" i="5"/>
  <c r="D12" i="12"/>
  <c r="I69" i="26"/>
  <c r="F356" i="22"/>
  <c r="G418" i="22"/>
  <c r="E151" i="27"/>
  <c r="I149" i="30"/>
  <c r="F156" i="30"/>
  <c r="F9" i="2"/>
  <c r="E3" i="1"/>
  <c r="G9" i="2"/>
  <c r="X12" i="5"/>
  <c r="I31" i="26"/>
  <c r="F144" i="19"/>
  <c r="H87" i="19"/>
  <c r="F68" i="19"/>
  <c r="G49" i="19"/>
  <c r="E144" i="19"/>
  <c r="I106" i="19"/>
  <c r="G87" i="19"/>
  <c r="E68" i="19"/>
  <c r="I30" i="19"/>
  <c r="E106" i="19"/>
  <c r="H106" i="19"/>
  <c r="F87" i="19"/>
  <c r="H30" i="19"/>
  <c r="G125" i="19"/>
  <c r="I125" i="19"/>
  <c r="G106" i="19"/>
  <c r="E87" i="19"/>
  <c r="I49" i="19"/>
  <c r="G30" i="19"/>
  <c r="I68" i="19"/>
  <c r="E30" i="19"/>
  <c r="H125" i="19"/>
  <c r="F106" i="19"/>
  <c r="H49" i="19"/>
  <c r="F30" i="19"/>
  <c r="I144" i="19"/>
  <c r="H144" i="19"/>
  <c r="F125" i="19"/>
  <c r="H68" i="19"/>
  <c r="F49" i="19"/>
  <c r="G144" i="19"/>
  <c r="E125" i="19"/>
  <c r="I87" i="19"/>
  <c r="G68" i="19"/>
  <c r="E49" i="19"/>
  <c r="H138" i="30"/>
  <c r="E11" i="30"/>
  <c r="H21" i="2"/>
  <c r="AC12" i="5"/>
  <c r="F50" i="30"/>
  <c r="E11" i="1"/>
  <c r="G21" i="2"/>
  <c r="AH12" i="5"/>
  <c r="I68" i="30"/>
  <c r="F21" i="2"/>
  <c r="AM12" i="5"/>
  <c r="E21" i="2"/>
  <c r="AR12" i="5"/>
  <c r="E3" i="5"/>
  <c r="B7" i="5" s="1"/>
  <c r="E108" i="1"/>
  <c r="G67" i="1"/>
  <c r="E49" i="1"/>
  <c r="E67" i="1"/>
  <c r="J97" i="1"/>
  <c r="H86" i="1"/>
  <c r="F67" i="1"/>
  <c r="J31" i="1"/>
  <c r="G86" i="1"/>
  <c r="J108" i="1"/>
  <c r="H97" i="1"/>
  <c r="F86" i="1"/>
  <c r="J49" i="1"/>
  <c r="H31" i="1"/>
  <c r="H49" i="1"/>
  <c r="G97" i="1"/>
  <c r="E86" i="1"/>
  <c r="G31" i="1"/>
  <c r="J67" i="1"/>
  <c r="F49" i="1"/>
  <c r="H108" i="1"/>
  <c r="F97" i="1"/>
  <c r="F31" i="1"/>
  <c r="G108" i="1"/>
  <c r="E97" i="1"/>
  <c r="G49" i="1"/>
  <c r="E31" i="1"/>
  <c r="J86" i="1"/>
  <c r="H67" i="1"/>
  <c r="F108" i="1"/>
  <c r="G11" i="19"/>
  <c r="E171" i="27"/>
  <c r="E3" i="13"/>
  <c r="Y100" i="13" s="1"/>
  <c r="I36" i="9"/>
  <c r="E3" i="29"/>
  <c r="B7" i="29" s="1"/>
  <c r="I97" i="30"/>
  <c r="I32" i="30"/>
  <c r="E111" i="27"/>
  <c r="G151" i="27"/>
  <c r="D131" i="27"/>
  <c r="I131" i="27" s="1"/>
  <c r="D171" i="27"/>
  <c r="F71" i="27"/>
  <c r="H131" i="27"/>
  <c r="D91" i="27"/>
  <c r="F171" i="27"/>
  <c r="H71" i="27"/>
  <c r="H91" i="27"/>
  <c r="E51" i="27"/>
  <c r="E91" i="27"/>
  <c r="H151" i="27"/>
  <c r="H51" i="27"/>
  <c r="F31" i="27"/>
  <c r="F51" i="27"/>
  <c r="E3" i="27"/>
  <c r="D71" i="27"/>
  <c r="G171" i="27"/>
  <c r="G31" i="27"/>
  <c r="D11" i="27"/>
  <c r="E31" i="27"/>
  <c r="E71" i="27"/>
  <c r="I98" i="27"/>
  <c r="H11" i="27"/>
  <c r="F131" i="27"/>
  <c r="E11" i="27"/>
  <c r="G111" i="27"/>
  <c r="D151" i="27"/>
  <c r="I151" i="27" s="1"/>
  <c r="D51" i="27"/>
  <c r="I51" i="27" s="1"/>
  <c r="I57" i="27"/>
  <c r="I138" i="27"/>
  <c r="H171" i="27"/>
  <c r="D111" i="27"/>
  <c r="I111" i="27" s="1"/>
  <c r="F151" i="27"/>
  <c r="F91" i="27"/>
  <c r="P54" i="7"/>
  <c r="J54" i="7"/>
  <c r="I88" i="26"/>
  <c r="J11" i="1"/>
  <c r="W91" i="22"/>
  <c r="W92" i="22" s="1"/>
  <c r="P370" i="22"/>
  <c r="P379" i="22" s="1"/>
  <c r="K401" i="22"/>
  <c r="F246" i="22"/>
  <c r="F255" i="22" s="1"/>
  <c r="H277" i="22"/>
  <c r="H286" i="22" s="1"/>
  <c r="M122" i="22"/>
  <c r="M123" i="22" s="1"/>
  <c r="F308" i="22"/>
  <c r="F309" i="22" s="1"/>
  <c r="G339" i="22"/>
  <c r="H432" i="22"/>
  <c r="H433" i="22" s="1"/>
  <c r="W215" i="22"/>
  <c r="W216" i="22" s="1"/>
  <c r="D370" i="22"/>
  <c r="D379" i="22" s="1"/>
  <c r="S60" i="22"/>
  <c r="S61" i="22" s="1"/>
  <c r="L432" i="22"/>
  <c r="L433" i="22" s="1"/>
  <c r="S278" i="22"/>
  <c r="V215" i="22"/>
  <c r="V216" i="22" s="1"/>
  <c r="J277" i="22"/>
  <c r="J278" i="22" s="1"/>
  <c r="R277" i="22"/>
  <c r="R286" i="22" s="1"/>
  <c r="G91" i="22"/>
  <c r="G100" i="22" s="1"/>
  <c r="U184" i="22"/>
  <c r="U185" i="22" s="1"/>
  <c r="H215" i="22"/>
  <c r="H216" i="22" s="1"/>
  <c r="W339" i="22"/>
  <c r="W340" i="22" s="1"/>
  <c r="N277" i="22"/>
  <c r="N278" i="22" s="1"/>
  <c r="V277" i="22"/>
  <c r="V278" i="22" s="1"/>
  <c r="M116" i="13"/>
  <c r="J113" i="13"/>
  <c r="S432" i="22"/>
  <c r="S433" i="22" s="1"/>
  <c r="P432" i="22"/>
  <c r="P433" i="22" s="1"/>
  <c r="W370" i="22"/>
  <c r="W371" i="22" s="1"/>
  <c r="S370" i="22"/>
  <c r="S371" i="22" s="1"/>
  <c r="L370" i="22"/>
  <c r="L371" i="22" s="1"/>
  <c r="M308" i="22"/>
  <c r="M309" i="22" s="1"/>
  <c r="J246" i="22"/>
  <c r="J255" i="22" s="1"/>
  <c r="W122" i="22"/>
  <c r="W123" i="22" s="1"/>
  <c r="P122" i="22"/>
  <c r="P123" i="22" s="1"/>
  <c r="M60" i="22"/>
  <c r="M69" i="22" s="1"/>
  <c r="Q29" i="22"/>
  <c r="Q30" i="22" s="1"/>
  <c r="L184" i="22"/>
  <c r="L185" i="22" s="1"/>
  <c r="T184" i="22"/>
  <c r="T185" i="22" s="1"/>
  <c r="Q246" i="22"/>
  <c r="Q247" i="22" s="1"/>
  <c r="N308" i="22"/>
  <c r="N339" i="22"/>
  <c r="N340" i="22" s="1"/>
  <c r="S308" i="22"/>
  <c r="S309" i="22" s="1"/>
  <c r="H387" i="22"/>
  <c r="I387" i="22" s="1"/>
  <c r="J387" i="22" s="1"/>
  <c r="K387" i="22" s="1"/>
  <c r="L387" i="22" s="1"/>
  <c r="M387" i="22" s="1"/>
  <c r="N387" i="22" s="1"/>
  <c r="O387" i="22" s="1"/>
  <c r="P387" i="22" s="1"/>
  <c r="Q387" i="22" s="1"/>
  <c r="R387" i="22" s="1"/>
  <c r="S387" i="22" s="1"/>
  <c r="T387" i="22" s="1"/>
  <c r="U387" i="22" s="1"/>
  <c r="V387" i="22" s="1"/>
  <c r="W387" i="22" s="1"/>
  <c r="O91" i="22"/>
  <c r="O92" i="22" s="1"/>
  <c r="H122" i="22"/>
  <c r="H123" i="22" s="1"/>
  <c r="J122" i="22"/>
  <c r="J123" i="22" s="1"/>
  <c r="R122" i="22"/>
  <c r="J153" i="22"/>
  <c r="J162" i="22" s="1"/>
  <c r="R153" i="22"/>
  <c r="R154" i="22" s="1"/>
  <c r="E184" i="22"/>
  <c r="E185" i="22" s="1"/>
  <c r="D401" i="22"/>
  <c r="D410" i="22" s="1"/>
  <c r="L401" i="22"/>
  <c r="L402" i="22" s="1"/>
  <c r="T401" i="22"/>
  <c r="T402" i="22" s="1"/>
  <c r="D418" i="22"/>
  <c r="W184" i="22"/>
  <c r="W185" i="22" s="1"/>
  <c r="W432" i="22"/>
  <c r="W433" i="22" s="1"/>
  <c r="O153" i="22"/>
  <c r="O162" i="22" s="1"/>
  <c r="T246" i="22"/>
  <c r="T247" i="22" s="1"/>
  <c r="J308" i="22"/>
  <c r="J309" i="22" s="1"/>
  <c r="Q308" i="22"/>
  <c r="Q309" i="22" s="1"/>
  <c r="R339" i="22"/>
  <c r="R340" i="22" s="1"/>
  <c r="V317" i="22"/>
  <c r="K60" i="22"/>
  <c r="K61" i="22" s="1"/>
  <c r="S91" i="22"/>
  <c r="S92" i="22" s="1"/>
  <c r="U122" i="22"/>
  <c r="U123" i="22" s="1"/>
  <c r="P153" i="22"/>
  <c r="P154" i="22" s="1"/>
  <c r="N246" i="22"/>
  <c r="N247" i="22" s="1"/>
  <c r="V246" i="22"/>
  <c r="V247" i="22" s="1"/>
  <c r="G277" i="22"/>
  <c r="G278" i="22" s="1"/>
  <c r="P401" i="22"/>
  <c r="P402" i="22" s="1"/>
  <c r="V122" i="22"/>
  <c r="V123" i="22" s="1"/>
  <c r="K184" i="22"/>
  <c r="K185" i="22" s="1"/>
  <c r="O246" i="22"/>
  <c r="W246" i="22"/>
  <c r="W247" i="22" s="1"/>
  <c r="L339" i="22"/>
  <c r="L340" i="22" s="1"/>
  <c r="T339" i="22"/>
  <c r="T348" i="22" s="1"/>
  <c r="U370" i="22"/>
  <c r="G432" i="22"/>
  <c r="G441" i="22" s="1"/>
  <c r="O432" i="22"/>
  <c r="O433" i="22" s="1"/>
  <c r="V432" i="22"/>
  <c r="V433" i="22" s="1"/>
  <c r="I432" i="22"/>
  <c r="I433" i="22" s="1"/>
  <c r="Q432" i="22"/>
  <c r="Q433" i="22" s="1"/>
  <c r="J432" i="22"/>
  <c r="J433" i="22" s="1"/>
  <c r="K432" i="22"/>
  <c r="K433" i="22" s="1"/>
  <c r="R432" i="22"/>
  <c r="E432" i="22"/>
  <c r="E441" i="22" s="1"/>
  <c r="M432" i="22"/>
  <c r="M433" i="22" s="1"/>
  <c r="T432" i="22"/>
  <c r="T441" i="22" s="1"/>
  <c r="N432" i="22"/>
  <c r="N433" i="22" s="1"/>
  <c r="U432" i="22"/>
  <c r="U441" i="22" s="1"/>
  <c r="S401" i="22"/>
  <c r="S402" i="22" s="1"/>
  <c r="R410" i="22"/>
  <c r="E401" i="22"/>
  <c r="E402" i="22" s="1"/>
  <c r="M401" i="22"/>
  <c r="M402" i="22" s="1"/>
  <c r="U401" i="22"/>
  <c r="U402" i="22" s="1"/>
  <c r="N401" i="22"/>
  <c r="N402" i="22" s="1"/>
  <c r="V401" i="22"/>
  <c r="V402" i="22" s="1"/>
  <c r="O401" i="22"/>
  <c r="O402" i="22" s="1"/>
  <c r="W401" i="22"/>
  <c r="W402" i="22" s="1"/>
  <c r="I401" i="22"/>
  <c r="I402" i="22" s="1"/>
  <c r="Q401" i="22"/>
  <c r="Q402" i="22" s="1"/>
  <c r="J401" i="22"/>
  <c r="J402" i="22" s="1"/>
  <c r="J370" i="22"/>
  <c r="J371" i="22" s="1"/>
  <c r="Q370" i="22"/>
  <c r="Q371" i="22" s="1"/>
  <c r="K370" i="22"/>
  <c r="K379" i="22" s="1"/>
  <c r="M370" i="22"/>
  <c r="M371" i="22" s="1"/>
  <c r="V370" i="22"/>
  <c r="O348" i="22"/>
  <c r="S339" i="22"/>
  <c r="S340" i="22" s="1"/>
  <c r="M339" i="22"/>
  <c r="M348" i="22" s="1"/>
  <c r="U339" i="22"/>
  <c r="U348" i="22" s="1"/>
  <c r="I339" i="22"/>
  <c r="I340" i="22" s="1"/>
  <c r="Q339" i="22"/>
  <c r="Q340" i="22" s="1"/>
  <c r="W308" i="22"/>
  <c r="W309" i="22" s="1"/>
  <c r="K308" i="22"/>
  <c r="K309" i="22" s="1"/>
  <c r="R308" i="22"/>
  <c r="R309" i="22" s="1"/>
  <c r="L308" i="22"/>
  <c r="L309" i="22" s="1"/>
  <c r="G308" i="22"/>
  <c r="G309" i="22" s="1"/>
  <c r="O308" i="22"/>
  <c r="O309" i="22" s="1"/>
  <c r="U308" i="22"/>
  <c r="U309" i="22" s="1"/>
  <c r="L277" i="22"/>
  <c r="L278" i="22" s="1"/>
  <c r="T277" i="22"/>
  <c r="T278" i="22" s="1"/>
  <c r="M277" i="22"/>
  <c r="M278" i="22" s="1"/>
  <c r="U277" i="22"/>
  <c r="U278" i="22" s="1"/>
  <c r="O277" i="22"/>
  <c r="O278" i="22" s="1"/>
  <c r="I277" i="22"/>
  <c r="I278" i="22" s="1"/>
  <c r="P277" i="22"/>
  <c r="P278" i="22" s="1"/>
  <c r="Q277" i="22"/>
  <c r="Q278" i="22" s="1"/>
  <c r="K277" i="22"/>
  <c r="K278" i="22" s="1"/>
  <c r="T255" i="22"/>
  <c r="I246" i="22"/>
  <c r="I247" i="22" s="1"/>
  <c r="P246" i="22"/>
  <c r="P255" i="22" s="1"/>
  <c r="K246" i="22"/>
  <c r="K247" i="22" s="1"/>
  <c r="D246" i="22"/>
  <c r="D255" i="22" s="1"/>
  <c r="S246" i="22"/>
  <c r="S247" i="22" s="1"/>
  <c r="M246" i="22"/>
  <c r="M247" i="22" s="1"/>
  <c r="U246" i="22"/>
  <c r="U247" i="22" s="1"/>
  <c r="L215" i="22"/>
  <c r="L216" i="22" s="1"/>
  <c r="T215" i="22"/>
  <c r="T216" i="22" s="1"/>
  <c r="M215" i="22"/>
  <c r="M216" i="22" s="1"/>
  <c r="U215" i="22"/>
  <c r="U216" i="22" s="1"/>
  <c r="F215" i="22"/>
  <c r="F216" i="22" s="1"/>
  <c r="N215" i="22"/>
  <c r="N224" i="22" s="1"/>
  <c r="I215" i="22"/>
  <c r="I216" i="22" s="1"/>
  <c r="Q215" i="22"/>
  <c r="Q216" i="22" s="1"/>
  <c r="K215" i="22"/>
  <c r="K216" i="22" s="1"/>
  <c r="J184" i="22"/>
  <c r="J185" i="22" s="1"/>
  <c r="R184" i="22"/>
  <c r="R185" i="22" s="1"/>
  <c r="F184" i="22"/>
  <c r="F185" i="22" s="1"/>
  <c r="M153" i="22"/>
  <c r="M154" i="22" s="1"/>
  <c r="U153" i="22"/>
  <c r="U154" i="22" s="1"/>
  <c r="F153" i="22"/>
  <c r="F162" i="22" s="1"/>
  <c r="N153" i="22"/>
  <c r="N154" i="22" s="1"/>
  <c r="V153" i="22"/>
  <c r="V154" i="22" s="1"/>
  <c r="S162" i="22"/>
  <c r="I153" i="22"/>
  <c r="I154" i="22" s="1"/>
  <c r="Q153" i="22"/>
  <c r="Q154" i="22" s="1"/>
  <c r="K122" i="22"/>
  <c r="K131" i="22" s="1"/>
  <c r="S122" i="22"/>
  <c r="S123" i="22" s="1"/>
  <c r="L122" i="22"/>
  <c r="L123" i="22" s="1"/>
  <c r="E122" i="22"/>
  <c r="E131" i="22" s="1"/>
  <c r="O122" i="22"/>
  <c r="O123" i="22" s="1"/>
  <c r="L91" i="22"/>
  <c r="L92" i="22" s="1"/>
  <c r="T91" i="22"/>
  <c r="T92" i="22" s="1"/>
  <c r="M91" i="22"/>
  <c r="M100" i="22" s="1"/>
  <c r="U91" i="22"/>
  <c r="U92" i="22" s="1"/>
  <c r="N91" i="22"/>
  <c r="N92" i="22" s="1"/>
  <c r="V91" i="22"/>
  <c r="V92" i="22" s="1"/>
  <c r="I91" i="22"/>
  <c r="I92" i="22" s="1"/>
  <c r="P91" i="22"/>
  <c r="P92" i="22" s="1"/>
  <c r="J91" i="22"/>
  <c r="J92" i="22" s="1"/>
  <c r="Q91" i="22"/>
  <c r="Q92" i="22" s="1"/>
  <c r="R91" i="22"/>
  <c r="R92" i="22" s="1"/>
  <c r="L60" i="22"/>
  <c r="L61" i="22" s="1"/>
  <c r="E60" i="22"/>
  <c r="E69" i="22" s="1"/>
  <c r="T60" i="22"/>
  <c r="T61" i="22" s="1"/>
  <c r="U60" i="22"/>
  <c r="U69" i="22" s="1"/>
  <c r="O60" i="22"/>
  <c r="O61" i="22" s="1"/>
  <c r="V60" i="22"/>
  <c r="V61" i="22" s="1"/>
  <c r="H60" i="22"/>
  <c r="H61" i="22" s="1"/>
  <c r="P60" i="22"/>
  <c r="P61" i="22" s="1"/>
  <c r="W60" i="22"/>
  <c r="W61" i="22" s="1"/>
  <c r="I60" i="22"/>
  <c r="I61" i="22" s="1"/>
  <c r="J60" i="22"/>
  <c r="J61" i="22" s="1"/>
  <c r="R60" i="22"/>
  <c r="R61" i="22" s="1"/>
  <c r="H441" i="22"/>
  <c r="D432" i="22"/>
  <c r="D433" i="22" s="1"/>
  <c r="F432" i="22"/>
  <c r="K410" i="22"/>
  <c r="K402" i="22"/>
  <c r="G401" i="22"/>
  <c r="H401" i="22"/>
  <c r="D371" i="22"/>
  <c r="I379" i="22"/>
  <c r="I371" i="22"/>
  <c r="N379" i="22"/>
  <c r="N371" i="22"/>
  <c r="U379" i="22"/>
  <c r="U371" i="22"/>
  <c r="R379" i="22"/>
  <c r="R371" i="22"/>
  <c r="E370" i="22"/>
  <c r="F370" i="22"/>
  <c r="G370" i="22"/>
  <c r="U340" i="22"/>
  <c r="V348" i="22"/>
  <c r="V340" i="22"/>
  <c r="P348" i="22"/>
  <c r="K348" i="22"/>
  <c r="K340" i="22"/>
  <c r="E339" i="22"/>
  <c r="D348" i="22"/>
  <c r="D340" i="22"/>
  <c r="G348" i="22"/>
  <c r="G340" i="22"/>
  <c r="H339" i="22"/>
  <c r="H340" i="22" s="1"/>
  <c r="S317" i="22"/>
  <c r="P317" i="22"/>
  <c r="P309" i="22"/>
  <c r="T317" i="22"/>
  <c r="H308" i="22"/>
  <c r="H309" i="22" s="1"/>
  <c r="D308" i="22"/>
  <c r="D309" i="22" s="1"/>
  <c r="E308" i="22"/>
  <c r="J286" i="22"/>
  <c r="W286" i="22"/>
  <c r="W278" i="22"/>
  <c r="E277" i="22"/>
  <c r="E278" i="22" s="1"/>
  <c r="O255" i="22"/>
  <c r="O247" i="22"/>
  <c r="R255" i="22"/>
  <c r="R247" i="22"/>
  <c r="E246" i="22"/>
  <c r="E255" i="22" s="1"/>
  <c r="G246" i="22"/>
  <c r="G247" i="22" s="1"/>
  <c r="P224" i="22"/>
  <c r="P216" i="22"/>
  <c r="S224" i="22"/>
  <c r="G215" i="22"/>
  <c r="G216" i="22" s="1"/>
  <c r="E215" i="22"/>
  <c r="S184" i="22"/>
  <c r="S185" i="22" s="1"/>
  <c r="M184" i="22"/>
  <c r="M185" i="22" s="1"/>
  <c r="G184" i="22"/>
  <c r="G193" i="22" s="1"/>
  <c r="V184" i="22"/>
  <c r="V185" i="22" s="1"/>
  <c r="O184" i="22"/>
  <c r="O185" i="22" s="1"/>
  <c r="P193" i="22"/>
  <c r="P185" i="22"/>
  <c r="I184" i="22"/>
  <c r="I185" i="22" s="1"/>
  <c r="Q184" i="22"/>
  <c r="Q185" i="22" s="1"/>
  <c r="H185" i="22"/>
  <c r="W162" i="22"/>
  <c r="L162" i="22"/>
  <c r="D162" i="22"/>
  <c r="D154" i="22"/>
  <c r="G153" i="22"/>
  <c r="E153" i="22"/>
  <c r="R131" i="22"/>
  <c r="R123" i="22"/>
  <c r="I123" i="22"/>
  <c r="N131" i="22"/>
  <c r="D122" i="22"/>
  <c r="F122" i="22"/>
  <c r="F123" i="22" s="1"/>
  <c r="G122" i="22"/>
  <c r="F91" i="22"/>
  <c r="E91" i="22"/>
  <c r="P69" i="22"/>
  <c r="N69" i="22"/>
  <c r="D60" i="22"/>
  <c r="D61" i="22" s="1"/>
  <c r="F69" i="22"/>
  <c r="F61" i="22"/>
  <c r="G60" i="22"/>
  <c r="K24" i="30"/>
  <c r="H149" i="30"/>
  <c r="J156" i="30"/>
  <c r="K156" i="30" s="1"/>
  <c r="H68" i="30"/>
  <c r="F68" i="30"/>
  <c r="E138" i="30"/>
  <c r="H32" i="30"/>
  <c r="J138" i="30"/>
  <c r="G149" i="30"/>
  <c r="H156" i="30"/>
  <c r="I11" i="30"/>
  <c r="J87" i="30"/>
  <c r="K87" i="30" s="1"/>
  <c r="F97" i="30"/>
  <c r="I138" i="30"/>
  <c r="G156" i="30"/>
  <c r="E3" i="30"/>
  <c r="E149" i="30"/>
  <c r="G87" i="30"/>
  <c r="J32" i="30"/>
  <c r="K32" i="30" s="1"/>
  <c r="E156" i="30"/>
  <c r="H50" i="30"/>
  <c r="J68" i="30"/>
  <c r="F138" i="30"/>
  <c r="H97" i="30"/>
  <c r="E68" i="30"/>
  <c r="H87" i="30"/>
  <c r="E32" i="30"/>
  <c r="J149" i="30"/>
  <c r="F11" i="30"/>
  <c r="K11" i="30" s="1"/>
  <c r="G50" i="30"/>
  <c r="J97" i="30"/>
  <c r="I50" i="30"/>
  <c r="E97" i="30"/>
  <c r="E87" i="30"/>
  <c r="J50" i="30"/>
  <c r="F149" i="30"/>
  <c r="I156" i="30"/>
  <c r="G68" i="30"/>
  <c r="G11" i="30"/>
  <c r="E50" i="30"/>
  <c r="F19" i="27"/>
  <c r="F19" i="18" s="1"/>
  <c r="H127" i="27"/>
  <c r="I102" i="27"/>
  <c r="I65" i="27"/>
  <c r="AN22" i="7"/>
  <c r="AA47" i="29"/>
  <c r="AB47" i="29" s="1"/>
  <c r="X27" i="29"/>
  <c r="X15" i="29"/>
  <c r="AW45" i="29"/>
  <c r="X16" i="29"/>
  <c r="I101" i="27"/>
  <c r="I28" i="26"/>
  <c r="P106" i="13"/>
  <c r="Y115" i="13"/>
  <c r="Y113" i="13"/>
  <c r="Y111" i="13"/>
  <c r="V108" i="13"/>
  <c r="Y107" i="13"/>
  <c r="T109" i="13"/>
  <c r="H25" i="27"/>
  <c r="H25" i="18" s="1"/>
  <c r="AH17" i="7"/>
  <c r="V28" i="7"/>
  <c r="J69" i="30"/>
  <c r="H27" i="2" s="1"/>
  <c r="R18" i="7"/>
  <c r="D115" i="18" s="1"/>
  <c r="R24" i="7"/>
  <c r="D121" i="18" s="1"/>
  <c r="R16" i="7"/>
  <c r="D113" i="18" s="1"/>
  <c r="AR118" i="29"/>
  <c r="J59" i="30" s="1"/>
  <c r="AM96" i="29"/>
  <c r="I57" i="30" s="1"/>
  <c r="AR74" i="29"/>
  <c r="J55" i="30" s="1"/>
  <c r="AM25" i="29"/>
  <c r="AW48" i="29"/>
  <c r="AW40" i="29"/>
  <c r="AC162" i="29"/>
  <c r="G63" i="30" s="1"/>
  <c r="AC21" i="29"/>
  <c r="X19" i="29"/>
  <c r="AW160" i="29"/>
  <c r="X162" i="29"/>
  <c r="F63" i="30" s="1"/>
  <c r="AC23" i="29"/>
  <c r="AC15" i="29"/>
  <c r="X140" i="29"/>
  <c r="F61" i="30" s="1"/>
  <c r="X26" i="29"/>
  <c r="X118" i="29"/>
  <c r="F59" i="30" s="1"/>
  <c r="X96" i="29"/>
  <c r="F57" i="30" s="1"/>
  <c r="AW90" i="29"/>
  <c r="AW82" i="29"/>
  <c r="AH74" i="29"/>
  <c r="H55" i="30" s="1"/>
  <c r="AW69" i="29"/>
  <c r="AW67" i="29"/>
  <c r="AW61" i="29"/>
  <c r="AW63" i="29"/>
  <c r="AH22" i="29"/>
  <c r="AH24" i="29"/>
  <c r="AH16" i="29"/>
  <c r="AH17" i="29"/>
  <c r="AC20" i="29"/>
  <c r="X24" i="29"/>
  <c r="X18" i="29"/>
  <c r="X22" i="29"/>
  <c r="X74" i="29"/>
  <c r="F55" i="30" s="1"/>
  <c r="AW39" i="29"/>
  <c r="AH20" i="29"/>
  <c r="AW43" i="29"/>
  <c r="AC52" i="29"/>
  <c r="G53" i="30" s="1"/>
  <c r="AW47" i="29"/>
  <c r="AM17" i="5"/>
  <c r="G95" i="18" s="1"/>
  <c r="AW158" i="5"/>
  <c r="AW150" i="5"/>
  <c r="X21" i="5"/>
  <c r="D99" i="18" s="1"/>
  <c r="AW89" i="5"/>
  <c r="I239" i="26"/>
  <c r="I47" i="26"/>
  <c r="F101" i="30"/>
  <c r="K71" i="30"/>
  <c r="H17" i="27"/>
  <c r="H17" i="18" s="1"/>
  <c r="H147" i="27"/>
  <c r="I114" i="27"/>
  <c r="H67" i="27"/>
  <c r="G107" i="27"/>
  <c r="I94" i="27"/>
  <c r="E16" i="27"/>
  <c r="E16" i="18" s="1"/>
  <c r="I93" i="27"/>
  <c r="I145" i="27"/>
  <c r="I39" i="27"/>
  <c r="G14" i="27"/>
  <c r="G14" i="18" s="1"/>
  <c r="P29" i="22"/>
  <c r="P30" i="22" s="1"/>
  <c r="J29" i="22"/>
  <c r="R29" i="22"/>
  <c r="R30" i="22" s="1"/>
  <c r="K29" i="22"/>
  <c r="S29" i="22"/>
  <c r="L29" i="22"/>
  <c r="L30" i="22" s="1"/>
  <c r="T29" i="22"/>
  <c r="T30" i="22" s="1"/>
  <c r="M29" i="22"/>
  <c r="U29" i="22"/>
  <c r="U30" i="22" s="1"/>
  <c r="N29" i="22"/>
  <c r="N30" i="22" s="1"/>
  <c r="V29" i="22"/>
  <c r="O29" i="22"/>
  <c r="O30" i="22" s="1"/>
  <c r="W29" i="22"/>
  <c r="W30" i="22" s="1"/>
  <c r="R317" i="22"/>
  <c r="N255" i="22"/>
  <c r="S348" i="22"/>
  <c r="M162" i="22"/>
  <c r="W441" i="22"/>
  <c r="U317" i="22"/>
  <c r="O379" i="22"/>
  <c r="M286" i="22"/>
  <c r="T69" i="22"/>
  <c r="Q348" i="22"/>
  <c r="Q379" i="22"/>
  <c r="O224" i="22"/>
  <c r="L255" i="22"/>
  <c r="T379" i="22"/>
  <c r="I38" i="22"/>
  <c r="L131" i="22"/>
  <c r="P162" i="22"/>
  <c r="V131" i="22"/>
  <c r="T131" i="22"/>
  <c r="M107" i="13"/>
  <c r="P116" i="13"/>
  <c r="P112" i="13"/>
  <c r="M106" i="13"/>
  <c r="P115" i="13"/>
  <c r="E87" i="1"/>
  <c r="D15" i="2" s="1"/>
  <c r="K135" i="13"/>
  <c r="M135" i="13" s="1"/>
  <c r="N146" i="7"/>
  <c r="O146" i="7"/>
  <c r="P123" i="7"/>
  <c r="N25" i="7"/>
  <c r="O54" i="7"/>
  <c r="P21" i="7"/>
  <c r="P23" i="7"/>
  <c r="N28" i="7"/>
  <c r="O23" i="7"/>
  <c r="W167" i="7"/>
  <c r="X167" i="7" s="1"/>
  <c r="Z167" i="7" s="1"/>
  <c r="AA167" i="7" s="1"/>
  <c r="U164" i="6"/>
  <c r="E22" i="30"/>
  <c r="Z104" i="4"/>
  <c r="AB104" i="4"/>
  <c r="T104" i="4"/>
  <c r="V104" i="4"/>
  <c r="E18" i="30"/>
  <c r="V91" i="4"/>
  <c r="Y91" i="4"/>
  <c r="Y62" i="4"/>
  <c r="E14" i="30"/>
  <c r="E12" i="30"/>
  <c r="V23" i="4"/>
  <c r="U29" i="4"/>
  <c r="I142" i="27"/>
  <c r="I134" i="27"/>
  <c r="I143" i="27"/>
  <c r="I141" i="27"/>
  <c r="I137" i="27"/>
  <c r="I135" i="27"/>
  <c r="H16" i="27"/>
  <c r="H16" i="18" s="1"/>
  <c r="I116" i="27"/>
  <c r="G21" i="27"/>
  <c r="G21" i="18" s="1"/>
  <c r="G13" i="27"/>
  <c r="G13" i="18" s="1"/>
  <c r="F127" i="27"/>
  <c r="F18" i="27"/>
  <c r="F18" i="18" s="1"/>
  <c r="I118" i="27"/>
  <c r="E127" i="27"/>
  <c r="H107" i="27"/>
  <c r="E107" i="27"/>
  <c r="I104" i="27"/>
  <c r="I96" i="27"/>
  <c r="I84" i="27"/>
  <c r="I76" i="27"/>
  <c r="E19" i="27"/>
  <c r="E19" i="18" s="1"/>
  <c r="I59" i="27"/>
  <c r="G67" i="27"/>
  <c r="E67" i="27"/>
  <c r="E18" i="27"/>
  <c r="E18" i="18" s="1"/>
  <c r="H19" i="27"/>
  <c r="H19" i="18" s="1"/>
  <c r="G19" i="27"/>
  <c r="G19" i="18" s="1"/>
  <c r="F21" i="27"/>
  <c r="I38" i="27"/>
  <c r="G47" i="27"/>
  <c r="H139" i="30"/>
  <c r="E147" i="27"/>
  <c r="I136" i="27"/>
  <c r="I139" i="27"/>
  <c r="I121" i="27"/>
  <c r="I113" i="27"/>
  <c r="I124" i="27"/>
  <c r="G127" i="27"/>
  <c r="I112" i="27"/>
  <c r="I99" i="27"/>
  <c r="G16" i="27"/>
  <c r="G16" i="18" s="1"/>
  <c r="I79" i="27"/>
  <c r="I75" i="27"/>
  <c r="I74" i="27"/>
  <c r="E87" i="27"/>
  <c r="F24" i="27"/>
  <c r="F15" i="27"/>
  <c r="F15" i="18" s="1"/>
  <c r="F13" i="27"/>
  <c r="F13" i="18" s="1"/>
  <c r="I62" i="27"/>
  <c r="I54" i="27"/>
  <c r="I33" i="27"/>
  <c r="E13" i="27"/>
  <c r="E13" i="18" s="1"/>
  <c r="G24" i="27"/>
  <c r="G24" i="18" s="1"/>
  <c r="G22" i="27"/>
  <c r="G22" i="18" s="1"/>
  <c r="I40" i="27"/>
  <c r="F23" i="27"/>
  <c r="F23" i="18" s="1"/>
  <c r="F25" i="27"/>
  <c r="F25" i="18" s="1"/>
  <c r="F22" i="27"/>
  <c r="F22" i="18" s="1"/>
  <c r="F14" i="27"/>
  <c r="F14" i="18" s="1"/>
  <c r="H47" i="27"/>
  <c r="I179" i="27"/>
  <c r="I185" i="27"/>
  <c r="I183" i="27"/>
  <c r="I181" i="27"/>
  <c r="I184" i="27"/>
  <c r="I180" i="27"/>
  <c r="I178" i="27"/>
  <c r="I176" i="27"/>
  <c r="I177" i="27"/>
  <c r="I175" i="27"/>
  <c r="I174" i="27"/>
  <c r="I182" i="27"/>
  <c r="I173" i="27"/>
  <c r="E14" i="27"/>
  <c r="E14" i="18" s="1"/>
  <c r="E22" i="27"/>
  <c r="E22" i="18" s="1"/>
  <c r="E24" i="27"/>
  <c r="E24" i="18" s="1"/>
  <c r="E21" i="27"/>
  <c r="E21" i="18" s="1"/>
  <c r="I163" i="27"/>
  <c r="I159" i="27"/>
  <c r="G18" i="27"/>
  <c r="G18" i="18" s="1"/>
  <c r="G20" i="27"/>
  <c r="G20" i="18" s="1"/>
  <c r="I161" i="27"/>
  <c r="I157" i="27"/>
  <c r="I160" i="27"/>
  <c r="I158" i="27"/>
  <c r="I156" i="27"/>
  <c r="I164" i="27"/>
  <c r="I154" i="27"/>
  <c r="I155" i="27"/>
  <c r="F107" i="27"/>
  <c r="F12" i="27"/>
  <c r="F67" i="27"/>
  <c r="I32" i="27"/>
  <c r="AK30" i="7"/>
  <c r="K81" i="30"/>
  <c r="AH21" i="7"/>
  <c r="K75" i="30"/>
  <c r="I69" i="30"/>
  <c r="G27" i="2" s="1"/>
  <c r="H69" i="30"/>
  <c r="F27" i="2" s="1"/>
  <c r="AN23" i="7"/>
  <c r="K73" i="30"/>
  <c r="AB27" i="7"/>
  <c r="AB19" i="7"/>
  <c r="V19" i="7"/>
  <c r="AM75" i="6"/>
  <c r="AA29" i="6"/>
  <c r="E87" i="18" s="1"/>
  <c r="AN21" i="7"/>
  <c r="AN26" i="7"/>
  <c r="AN18" i="7"/>
  <c r="I77" i="18"/>
  <c r="AH15" i="7"/>
  <c r="G69" i="30"/>
  <c r="E27" i="2" s="1"/>
  <c r="AW157" i="29"/>
  <c r="AW149" i="29"/>
  <c r="AR24" i="29"/>
  <c r="AR16" i="29"/>
  <c r="AR15" i="29"/>
  <c r="AR140" i="29"/>
  <c r="J61" i="30" s="1"/>
  <c r="AR23" i="29"/>
  <c r="AW91" i="29"/>
  <c r="AR96" i="29"/>
  <c r="J57" i="30" s="1"/>
  <c r="AR52" i="29"/>
  <c r="J53" i="30" s="1"/>
  <c r="AS29" i="29"/>
  <c r="AM21" i="29"/>
  <c r="AW154" i="29"/>
  <c r="AH25" i="29"/>
  <c r="AM27" i="29"/>
  <c r="AM20" i="29"/>
  <c r="AM140" i="29"/>
  <c r="I61" i="30" s="1"/>
  <c r="AH140" i="29"/>
  <c r="H61" i="30" s="1"/>
  <c r="AC140" i="29"/>
  <c r="G61" i="30" s="1"/>
  <c r="AM118" i="29"/>
  <c r="I59" i="30" s="1"/>
  <c r="AH21" i="29"/>
  <c r="AH118" i="29"/>
  <c r="H59" i="30" s="1"/>
  <c r="AC118" i="29"/>
  <c r="G59" i="30" s="1"/>
  <c r="AH96" i="29"/>
  <c r="H57" i="30" s="1"/>
  <c r="AW87" i="29"/>
  <c r="AW81" i="29"/>
  <c r="AW89" i="29"/>
  <c r="AW94" i="29"/>
  <c r="AW86" i="29"/>
  <c r="AC96" i="29"/>
  <c r="G57" i="30" s="1"/>
  <c r="AM74" i="29"/>
  <c r="I55" i="30" s="1"/>
  <c r="AM18" i="29"/>
  <c r="AC74" i="29"/>
  <c r="G55" i="30" s="1"/>
  <c r="AW70" i="29"/>
  <c r="AN29" i="29"/>
  <c r="AM52" i="29"/>
  <c r="I53" i="30" s="1"/>
  <c r="AW41" i="29"/>
  <c r="AW50" i="29"/>
  <c r="AW42" i="29"/>
  <c r="AW49" i="29"/>
  <c r="AH52" i="29"/>
  <c r="H53" i="30" s="1"/>
  <c r="AC27" i="29"/>
  <c r="AC19" i="29"/>
  <c r="AW46" i="29"/>
  <c r="AW38" i="29"/>
  <c r="AC26" i="29"/>
  <c r="AC18" i="29"/>
  <c r="AC14" i="29"/>
  <c r="AR22" i="5"/>
  <c r="H100" i="18" s="1"/>
  <c r="AW135" i="5"/>
  <c r="AW127" i="5"/>
  <c r="AW136" i="5"/>
  <c r="AW110" i="5"/>
  <c r="AW156" i="5"/>
  <c r="AW148" i="5"/>
  <c r="AW131" i="5"/>
  <c r="AW72" i="5"/>
  <c r="AW64" i="5"/>
  <c r="AW63" i="5"/>
  <c r="I220" i="26"/>
  <c r="I182" i="26"/>
  <c r="I163" i="26"/>
  <c r="I144" i="26"/>
  <c r="I42" i="27"/>
  <c r="K18" i="30"/>
  <c r="I61" i="27"/>
  <c r="D13" i="27"/>
  <c r="AB169" i="7"/>
  <c r="H129" i="30" s="1"/>
  <c r="V169" i="7"/>
  <c r="G129" i="30" s="1"/>
  <c r="AH146" i="7"/>
  <c r="I124" i="30" s="1"/>
  <c r="AN146" i="7"/>
  <c r="J124" i="30" s="1"/>
  <c r="AH16" i="7"/>
  <c r="AH123" i="7"/>
  <c r="I119" i="30" s="1"/>
  <c r="V123" i="7"/>
  <c r="G119" i="30" s="1"/>
  <c r="AN15" i="7"/>
  <c r="AH100" i="7"/>
  <c r="I114" i="30" s="1"/>
  <c r="AN100" i="7"/>
  <c r="J114" i="30" s="1"/>
  <c r="AB28" i="7"/>
  <c r="AH25" i="7"/>
  <c r="V23" i="7"/>
  <c r="V54" i="7"/>
  <c r="G104" i="30" s="1"/>
  <c r="R21" i="7"/>
  <c r="D118" i="18" s="1"/>
  <c r="AH20" i="7"/>
  <c r="AN28" i="7"/>
  <c r="AB21" i="7"/>
  <c r="V16" i="7"/>
  <c r="AH54" i="7"/>
  <c r="I104" i="30" s="1"/>
  <c r="AH24" i="7"/>
  <c r="AN54" i="7"/>
  <c r="J104" i="30" s="1"/>
  <c r="AB24" i="7"/>
  <c r="AH18" i="7"/>
  <c r="AB16" i="7"/>
  <c r="AB20" i="7"/>
  <c r="AB18" i="7"/>
  <c r="AH28" i="7"/>
  <c r="R54" i="7"/>
  <c r="F104" i="30" s="1"/>
  <c r="F103" i="30" s="1"/>
  <c r="F107" i="30" s="1"/>
  <c r="AB25" i="7"/>
  <c r="V20" i="7"/>
  <c r="AB17" i="7"/>
  <c r="V25" i="7"/>
  <c r="AN16" i="7"/>
  <c r="T104" i="13"/>
  <c r="G14" i="2"/>
  <c r="J109" i="13"/>
  <c r="T115" i="13"/>
  <c r="X114" i="13"/>
  <c r="T111" i="13"/>
  <c r="X110" i="13"/>
  <c r="T107" i="13"/>
  <c r="X106" i="13"/>
  <c r="P108" i="13"/>
  <c r="P109" i="13"/>
  <c r="G139" i="30"/>
  <c r="D127" i="27"/>
  <c r="I53" i="27"/>
  <c r="I64" i="27"/>
  <c r="I56" i="27"/>
  <c r="D67" i="27"/>
  <c r="D47" i="27"/>
  <c r="D16" i="27"/>
  <c r="D16" i="18" s="1"/>
  <c r="D18" i="27"/>
  <c r="D18" i="18" s="1"/>
  <c r="I172" i="27"/>
  <c r="D24" i="27"/>
  <c r="D24" i="18" s="1"/>
  <c r="I153" i="27"/>
  <c r="D21" i="27"/>
  <c r="D21" i="18" s="1"/>
  <c r="I152" i="27"/>
  <c r="I120" i="27"/>
  <c r="I95" i="27"/>
  <c r="D107" i="27"/>
  <c r="I78" i="27"/>
  <c r="I81" i="27"/>
  <c r="I73" i="27"/>
  <c r="D20" i="27"/>
  <c r="D20" i="18" s="1"/>
  <c r="I36" i="27"/>
  <c r="I35" i="27"/>
  <c r="I34" i="27"/>
  <c r="D23" i="27"/>
  <c r="D23" i="18" s="1"/>
  <c r="AQ30" i="7"/>
  <c r="J101" i="30"/>
  <c r="I101" i="30"/>
  <c r="G101" i="30"/>
  <c r="Y30" i="7"/>
  <c r="T54" i="7"/>
  <c r="U54" i="7" s="1"/>
  <c r="O169" i="7"/>
  <c r="N22" i="7"/>
  <c r="K132" i="13"/>
  <c r="N16" i="7"/>
  <c r="M30" i="7"/>
  <c r="P77" i="7"/>
  <c r="I87" i="1"/>
  <c r="K30" i="7"/>
  <c r="N15" i="7"/>
  <c r="P15" i="7"/>
  <c r="O15" i="7"/>
  <c r="N54" i="7"/>
  <c r="J88" i="1"/>
  <c r="P26" i="7"/>
  <c r="N17" i="7"/>
  <c r="J146" i="7"/>
  <c r="G92" i="1"/>
  <c r="G87" i="1" s="1"/>
  <c r="F15" i="2" s="1"/>
  <c r="H17" i="7"/>
  <c r="J100" i="7"/>
  <c r="J28" i="7"/>
  <c r="J20" i="7"/>
  <c r="H100" i="7"/>
  <c r="O100" i="7"/>
  <c r="H23" i="7"/>
  <c r="O25" i="7"/>
  <c r="F21" i="7"/>
  <c r="I30" i="7"/>
  <c r="O24" i="7"/>
  <c r="H20" i="7"/>
  <c r="O77" i="7"/>
  <c r="G138" i="13"/>
  <c r="F23" i="7"/>
  <c r="O26" i="7"/>
  <c r="F22" i="7"/>
  <c r="E137" i="13"/>
  <c r="O27" i="7"/>
  <c r="F27" i="7"/>
  <c r="E133" i="13"/>
  <c r="F133" i="13" s="1"/>
  <c r="F19" i="7"/>
  <c r="H19" i="7"/>
  <c r="O19" i="7"/>
  <c r="N27" i="7"/>
  <c r="N19" i="7"/>
  <c r="J27" i="7"/>
  <c r="H54" i="7"/>
  <c r="G125" i="13"/>
  <c r="O22" i="7"/>
  <c r="H22" i="7"/>
  <c r="J22" i="7"/>
  <c r="J15" i="7"/>
  <c r="H15" i="7"/>
  <c r="G30" i="7"/>
  <c r="F136" i="13"/>
  <c r="O28" i="7"/>
  <c r="F24" i="7"/>
  <c r="F88" i="1"/>
  <c r="P20" i="7"/>
  <c r="O16" i="7"/>
  <c r="F54" i="7"/>
  <c r="P24" i="7"/>
  <c r="O21" i="7"/>
  <c r="D125" i="13"/>
  <c r="E30" i="7"/>
  <c r="D30" i="7"/>
  <c r="E135" i="13"/>
  <c r="O20" i="7"/>
  <c r="O17" i="7"/>
  <c r="F17" i="7"/>
  <c r="D138" i="13"/>
  <c r="E131" i="13"/>
  <c r="H21" i="7"/>
  <c r="AH169" i="7"/>
  <c r="I129" i="30" s="1"/>
  <c r="R19" i="7"/>
  <c r="D116" i="18" s="1"/>
  <c r="AN169" i="7"/>
  <c r="J129" i="30" s="1"/>
  <c r="AB23" i="7"/>
  <c r="T146" i="7"/>
  <c r="U146" i="7" s="1"/>
  <c r="U131" i="7"/>
  <c r="V146" i="7"/>
  <c r="G124" i="30" s="1"/>
  <c r="AB146" i="7"/>
  <c r="H124" i="30" s="1"/>
  <c r="R146" i="7"/>
  <c r="F124" i="30" s="1"/>
  <c r="F123" i="30" s="1"/>
  <c r="F127" i="30" s="1"/>
  <c r="R28" i="7"/>
  <c r="D125" i="18" s="1"/>
  <c r="AN24" i="7"/>
  <c r="AB22" i="7"/>
  <c r="AN123" i="7"/>
  <c r="J119" i="30" s="1"/>
  <c r="AB123" i="7"/>
  <c r="H119" i="30" s="1"/>
  <c r="V100" i="7"/>
  <c r="G114" i="30" s="1"/>
  <c r="AH19" i="7"/>
  <c r="AH26" i="7"/>
  <c r="T77" i="7"/>
  <c r="U77" i="7" s="1"/>
  <c r="U62" i="7"/>
  <c r="V77" i="7"/>
  <c r="G109" i="30" s="1"/>
  <c r="AB77" i="7"/>
  <c r="H109" i="30" s="1"/>
  <c r="R25" i="7"/>
  <c r="D122" i="18" s="1"/>
  <c r="R27" i="7"/>
  <c r="D124" i="18" s="1"/>
  <c r="R77" i="7"/>
  <c r="F109" i="30" s="1"/>
  <c r="F108" i="30" s="1"/>
  <c r="F112" i="30" s="1"/>
  <c r="AH77" i="7"/>
  <c r="I109" i="30" s="1"/>
  <c r="AN77" i="7"/>
  <c r="J109" i="30" s="1"/>
  <c r="AB26" i="7"/>
  <c r="V17" i="7"/>
  <c r="AN19" i="7"/>
  <c r="AH27" i="7"/>
  <c r="AN25" i="7"/>
  <c r="AN20" i="7"/>
  <c r="V22" i="7"/>
  <c r="V27" i="7"/>
  <c r="R23" i="7"/>
  <c r="D120" i="18" s="1"/>
  <c r="R26" i="7"/>
  <c r="D123" i="18" s="1"/>
  <c r="AM164" i="6"/>
  <c r="AG29" i="6"/>
  <c r="G87" i="18" s="1"/>
  <c r="I73" i="18"/>
  <c r="AH22" i="7"/>
  <c r="G74" i="18"/>
  <c r="AM142" i="6"/>
  <c r="K79" i="30"/>
  <c r="V15" i="7"/>
  <c r="AJ29" i="6"/>
  <c r="H87" i="18" s="1"/>
  <c r="I85" i="18"/>
  <c r="I81" i="18"/>
  <c r="I72" i="18"/>
  <c r="AN27" i="7"/>
  <c r="I82" i="18"/>
  <c r="I76" i="18"/>
  <c r="I74" i="18"/>
  <c r="AM52" i="6"/>
  <c r="AM26" i="6"/>
  <c r="AM22" i="6"/>
  <c r="AM20" i="6"/>
  <c r="AB54" i="7"/>
  <c r="H104" i="30" s="1"/>
  <c r="AD29" i="6"/>
  <c r="F87" i="18" s="1"/>
  <c r="AM15" i="6"/>
  <c r="V24" i="7"/>
  <c r="AM25" i="6"/>
  <c r="AM21" i="6"/>
  <c r="AM19" i="6"/>
  <c r="AM17" i="6"/>
  <c r="AM14" i="6"/>
  <c r="V26" i="7"/>
  <c r="AM27" i="6"/>
  <c r="D83" i="18"/>
  <c r="I83" i="18" s="1"/>
  <c r="F69" i="30"/>
  <c r="D27" i="2" s="1"/>
  <c r="D75" i="18"/>
  <c r="I75" i="18" s="1"/>
  <c r="R169" i="7"/>
  <c r="F129" i="30" s="1"/>
  <c r="F128" i="30" s="1"/>
  <c r="F132" i="30" s="1"/>
  <c r="T162" i="7"/>
  <c r="U162" i="7" s="1"/>
  <c r="D79" i="18"/>
  <c r="I79" i="18" s="1"/>
  <c r="AM23" i="6"/>
  <c r="AM120" i="6"/>
  <c r="R20" i="7"/>
  <c r="D117" i="18" s="1"/>
  <c r="AM24" i="6"/>
  <c r="D84" i="18"/>
  <c r="I84" i="18" s="1"/>
  <c r="D80" i="18"/>
  <c r="I80" i="18" s="1"/>
  <c r="AM18" i="6"/>
  <c r="AM16" i="6"/>
  <c r="T96" i="7"/>
  <c r="U96" i="7" s="1"/>
  <c r="D78" i="18"/>
  <c r="I78" i="18" s="1"/>
  <c r="X29" i="6"/>
  <c r="D87" i="18" s="1"/>
  <c r="AM98" i="6"/>
  <c r="T123" i="7"/>
  <c r="U123" i="7" s="1"/>
  <c r="U108" i="7"/>
  <c r="R17" i="7"/>
  <c r="D114" i="18" s="1"/>
  <c r="R15" i="7"/>
  <c r="D112" i="18" s="1"/>
  <c r="R123" i="7"/>
  <c r="F119" i="30" s="1"/>
  <c r="F118" i="30" s="1"/>
  <c r="F122" i="30" s="1"/>
  <c r="K77" i="30"/>
  <c r="R100" i="7"/>
  <c r="F114" i="30" s="1"/>
  <c r="R22" i="7"/>
  <c r="D119" i="18" s="1"/>
  <c r="U50" i="7"/>
  <c r="T28" i="7"/>
  <c r="R29" i="6"/>
  <c r="AC163" i="7"/>
  <c r="AD163" i="7" s="1"/>
  <c r="W163" i="7"/>
  <c r="X163" i="7" s="1"/>
  <c r="Z163" i="7" s="1"/>
  <c r="AA163" i="7" s="1"/>
  <c r="W166" i="7"/>
  <c r="X166" i="7" s="1"/>
  <c r="Z166" i="7" s="1"/>
  <c r="M164" i="6"/>
  <c r="O29" i="6"/>
  <c r="S135" i="6"/>
  <c r="V135" i="6" s="1"/>
  <c r="L29" i="6"/>
  <c r="S115" i="6"/>
  <c r="U75" i="6"/>
  <c r="U20" i="6"/>
  <c r="M127" i="6"/>
  <c r="U26" i="6"/>
  <c r="U22" i="6"/>
  <c r="U18" i="6"/>
  <c r="M133" i="6"/>
  <c r="I29" i="6"/>
  <c r="U142" i="6"/>
  <c r="K131" i="6"/>
  <c r="M131" i="6"/>
  <c r="S138" i="6"/>
  <c r="N138" i="6"/>
  <c r="S134" i="6"/>
  <c r="K128" i="6"/>
  <c r="M128" i="6"/>
  <c r="K138" i="6"/>
  <c r="K134" i="6"/>
  <c r="S129" i="6"/>
  <c r="G77" i="1"/>
  <c r="H77" i="1" s="1"/>
  <c r="J77" i="1" s="1"/>
  <c r="E78" i="30" s="1"/>
  <c r="F78" i="30" s="1"/>
  <c r="M111" i="6"/>
  <c r="U120" i="6"/>
  <c r="K109" i="6"/>
  <c r="M109" i="6"/>
  <c r="M83" i="6"/>
  <c r="M84" i="6"/>
  <c r="S84" i="6" s="1"/>
  <c r="U98" i="6"/>
  <c r="G75" i="1"/>
  <c r="H75" i="1" s="1"/>
  <c r="J75" i="1" s="1"/>
  <c r="E76" i="30" s="1"/>
  <c r="F76" i="30" s="1"/>
  <c r="U17" i="6"/>
  <c r="G68" i="1"/>
  <c r="M86" i="6"/>
  <c r="K87" i="6"/>
  <c r="M87" i="6"/>
  <c r="S89" i="6"/>
  <c r="E68" i="1"/>
  <c r="M94" i="6"/>
  <c r="M88" i="6"/>
  <c r="M60" i="6"/>
  <c r="N60" i="6" s="1"/>
  <c r="M67" i="6"/>
  <c r="K67" i="6"/>
  <c r="K65" i="6"/>
  <c r="M65" i="6"/>
  <c r="M64" i="6"/>
  <c r="N64" i="6" s="1"/>
  <c r="K64" i="6"/>
  <c r="G27" i="6"/>
  <c r="H27" i="6" s="1"/>
  <c r="G25" i="6"/>
  <c r="E25" i="13" s="1"/>
  <c r="H69" i="6"/>
  <c r="H71" i="6"/>
  <c r="J66" i="6"/>
  <c r="N43" i="6"/>
  <c r="M49" i="6"/>
  <c r="S49" i="6" s="1"/>
  <c r="T49" i="6" s="1"/>
  <c r="K49" i="6"/>
  <c r="F68" i="1"/>
  <c r="F29" i="6"/>
  <c r="M42" i="6"/>
  <c r="U27" i="6"/>
  <c r="K71" i="6"/>
  <c r="M71" i="6"/>
  <c r="K69" i="6"/>
  <c r="M69" i="6"/>
  <c r="D29" i="6"/>
  <c r="M63" i="6"/>
  <c r="K63" i="6"/>
  <c r="M73" i="6"/>
  <c r="K73" i="6"/>
  <c r="F73" i="1"/>
  <c r="E69" i="1"/>
  <c r="G17" i="6"/>
  <c r="D17" i="13"/>
  <c r="E29" i="6"/>
  <c r="M72" i="6"/>
  <c r="K72" i="6"/>
  <c r="K61" i="6"/>
  <c r="M61" i="6"/>
  <c r="M68" i="6"/>
  <c r="U23" i="6"/>
  <c r="U21" i="6"/>
  <c r="G75" i="6"/>
  <c r="H75" i="6" s="1"/>
  <c r="G19" i="6"/>
  <c r="E19" i="13" s="1"/>
  <c r="E71" i="30"/>
  <c r="J68" i="1"/>
  <c r="E69" i="30" s="1"/>
  <c r="U52" i="6"/>
  <c r="U25" i="6"/>
  <c r="N37" i="6"/>
  <c r="U16" i="6"/>
  <c r="J71" i="1"/>
  <c r="E72" i="30" s="1"/>
  <c r="U24" i="6"/>
  <c r="U14" i="6"/>
  <c r="K46" i="6"/>
  <c r="K50" i="6"/>
  <c r="V48" i="6"/>
  <c r="T48" i="6"/>
  <c r="Y48" i="6"/>
  <c r="M41" i="6"/>
  <c r="K41" i="6"/>
  <c r="N46" i="6"/>
  <c r="V50" i="6"/>
  <c r="Y50" i="6"/>
  <c r="T50" i="6"/>
  <c r="U15" i="6"/>
  <c r="G15" i="6"/>
  <c r="J44" i="6"/>
  <c r="H44" i="6"/>
  <c r="M40" i="6"/>
  <c r="K40" i="6"/>
  <c r="N50" i="6"/>
  <c r="Y38" i="6"/>
  <c r="V46" i="6"/>
  <c r="Y46" i="6"/>
  <c r="T46" i="6"/>
  <c r="AB43" i="6"/>
  <c r="D22" i="13"/>
  <c r="G22" i="6"/>
  <c r="J47" i="6"/>
  <c r="H47" i="6"/>
  <c r="D18" i="13"/>
  <c r="D23" i="13"/>
  <c r="D15" i="13"/>
  <c r="D21" i="13"/>
  <c r="AW156" i="29"/>
  <c r="AW148" i="29"/>
  <c r="AW155" i="29"/>
  <c r="AM22" i="29"/>
  <c r="AW150" i="29"/>
  <c r="AI29" i="29"/>
  <c r="AC25" i="29"/>
  <c r="AC24" i="29"/>
  <c r="AC16" i="29"/>
  <c r="AT29" i="29"/>
  <c r="AO29" i="29"/>
  <c r="AH15" i="29"/>
  <c r="AH23" i="29"/>
  <c r="AC17" i="29"/>
  <c r="AW83" i="29"/>
  <c r="AH14" i="29"/>
  <c r="AW66" i="29"/>
  <c r="AJ29" i="29"/>
  <c r="AW71" i="29"/>
  <c r="AW64" i="29"/>
  <c r="AD29" i="29"/>
  <c r="AW72" i="29"/>
  <c r="AE29" i="29"/>
  <c r="AW62" i="29"/>
  <c r="AW37" i="29"/>
  <c r="AR14" i="29"/>
  <c r="AW44" i="29"/>
  <c r="AW147" i="29"/>
  <c r="AW151" i="29"/>
  <c r="X21" i="29"/>
  <c r="X17" i="29"/>
  <c r="AW59" i="29"/>
  <c r="X25" i="29"/>
  <c r="X14" i="29"/>
  <c r="E55" i="30"/>
  <c r="J50" i="1"/>
  <c r="E51" i="30" s="1"/>
  <c r="R29" i="29"/>
  <c r="J55" i="1"/>
  <c r="E56" i="30" s="1"/>
  <c r="F56" i="30" s="1"/>
  <c r="U74" i="29"/>
  <c r="X23" i="29"/>
  <c r="Y29" i="29"/>
  <c r="Z29" i="29"/>
  <c r="X52" i="29"/>
  <c r="F53" i="30" s="1"/>
  <c r="X20" i="29"/>
  <c r="U162" i="29"/>
  <c r="AA151" i="29"/>
  <c r="S159" i="29"/>
  <c r="AA147" i="29"/>
  <c r="V147" i="29"/>
  <c r="T147" i="29"/>
  <c r="V151" i="29"/>
  <c r="N147" i="29"/>
  <c r="H50" i="1"/>
  <c r="O29" i="29"/>
  <c r="U23" i="29"/>
  <c r="L29" i="29"/>
  <c r="U52" i="29"/>
  <c r="U19" i="29"/>
  <c r="U15" i="29"/>
  <c r="G61" i="1"/>
  <c r="H61" i="1" s="1"/>
  <c r="J61" i="1" s="1"/>
  <c r="E62" i="30" s="1"/>
  <c r="U140" i="29"/>
  <c r="G27" i="29"/>
  <c r="H27" i="29" s="1"/>
  <c r="G23" i="29"/>
  <c r="J23" i="29" s="1"/>
  <c r="G19" i="29"/>
  <c r="H19" i="29" s="1"/>
  <c r="G15" i="29"/>
  <c r="H15" i="29" s="1"/>
  <c r="G24" i="29"/>
  <c r="H24" i="29" s="1"/>
  <c r="G16" i="29"/>
  <c r="H16" i="29" s="1"/>
  <c r="I29" i="29"/>
  <c r="G59" i="1"/>
  <c r="H59" i="1" s="1"/>
  <c r="J59" i="1" s="1"/>
  <c r="E60" i="30" s="1"/>
  <c r="U17" i="29"/>
  <c r="U26" i="29"/>
  <c r="U118" i="29"/>
  <c r="G20" i="29"/>
  <c r="J20" i="29" s="1"/>
  <c r="G118" i="29"/>
  <c r="H118" i="29" s="1"/>
  <c r="U22" i="29"/>
  <c r="F50" i="1"/>
  <c r="U25" i="29"/>
  <c r="U24" i="29"/>
  <c r="U20" i="29"/>
  <c r="U16" i="29"/>
  <c r="U96" i="29"/>
  <c r="U18" i="29"/>
  <c r="G50" i="1"/>
  <c r="K92" i="29"/>
  <c r="M92" i="29"/>
  <c r="M85" i="29"/>
  <c r="K85" i="29"/>
  <c r="M89" i="29"/>
  <c r="K89" i="29"/>
  <c r="M82" i="29"/>
  <c r="J84" i="29"/>
  <c r="J88" i="29"/>
  <c r="H92" i="29"/>
  <c r="E29" i="29"/>
  <c r="H89" i="29"/>
  <c r="H85" i="29"/>
  <c r="J93" i="29"/>
  <c r="E50" i="1"/>
  <c r="M83" i="29"/>
  <c r="N60" i="29"/>
  <c r="S60" i="29"/>
  <c r="K63" i="29"/>
  <c r="M63" i="29"/>
  <c r="T71" i="29"/>
  <c r="N64" i="29"/>
  <c r="S64" i="29"/>
  <c r="K62" i="29"/>
  <c r="M62" i="29"/>
  <c r="M66" i="29"/>
  <c r="K66" i="29"/>
  <c r="K69" i="29"/>
  <c r="M69" i="29"/>
  <c r="J61" i="29"/>
  <c r="G25" i="29"/>
  <c r="J25" i="29" s="1"/>
  <c r="G17" i="29"/>
  <c r="J17" i="29" s="1"/>
  <c r="H69" i="29"/>
  <c r="H61" i="29"/>
  <c r="M65" i="29"/>
  <c r="G22" i="29"/>
  <c r="S67" i="29"/>
  <c r="H62" i="29"/>
  <c r="G26" i="29"/>
  <c r="D29" i="29"/>
  <c r="J70" i="29"/>
  <c r="S43" i="29"/>
  <c r="G14" i="29"/>
  <c r="U14" i="29"/>
  <c r="V41" i="29"/>
  <c r="T41" i="29"/>
  <c r="AA41" i="29"/>
  <c r="S49" i="29"/>
  <c r="N49" i="29"/>
  <c r="K38" i="29"/>
  <c r="M38" i="29"/>
  <c r="N47" i="29"/>
  <c r="S40" i="29"/>
  <c r="N40" i="29"/>
  <c r="M44" i="29"/>
  <c r="V47" i="29"/>
  <c r="T47" i="29"/>
  <c r="J46" i="29"/>
  <c r="H46" i="29"/>
  <c r="F29" i="29"/>
  <c r="F53" i="1"/>
  <c r="E51" i="1"/>
  <c r="G21" i="29"/>
  <c r="U21" i="29"/>
  <c r="K49" i="29"/>
  <c r="K39" i="29"/>
  <c r="M39" i="29"/>
  <c r="AR24" i="5"/>
  <c r="H102" i="18" s="1"/>
  <c r="AR16" i="5"/>
  <c r="H94" i="18" s="1"/>
  <c r="AR52" i="5"/>
  <c r="J35" i="30" s="1"/>
  <c r="AC162" i="5"/>
  <c r="G45" i="30" s="1"/>
  <c r="AW152" i="5"/>
  <c r="AC118" i="5"/>
  <c r="G41" i="30" s="1"/>
  <c r="AW112" i="5"/>
  <c r="AW104" i="5"/>
  <c r="AW93" i="5"/>
  <c r="AW65" i="5"/>
  <c r="AW66" i="5"/>
  <c r="AH19" i="5"/>
  <c r="F97" i="18" s="1"/>
  <c r="AH20" i="5"/>
  <c r="AH18" i="5"/>
  <c r="F96" i="18" s="1"/>
  <c r="AH22" i="5"/>
  <c r="F100" i="18" s="1"/>
  <c r="AC24" i="5"/>
  <c r="E102" i="18" s="1"/>
  <c r="AC16" i="5"/>
  <c r="E94" i="18" s="1"/>
  <c r="AC25" i="5"/>
  <c r="E103" i="18" s="1"/>
  <c r="AW153" i="5"/>
  <c r="AW157" i="5"/>
  <c r="AW149" i="5"/>
  <c r="AW154" i="5"/>
  <c r="AW130" i="5"/>
  <c r="X15" i="5"/>
  <c r="D93" i="18" s="1"/>
  <c r="X16" i="5"/>
  <c r="D94" i="18" s="1"/>
  <c r="R29" i="5"/>
  <c r="U16" i="5"/>
  <c r="O29" i="5"/>
  <c r="J34" i="1"/>
  <c r="U21" i="5"/>
  <c r="S150" i="5"/>
  <c r="AA159" i="5"/>
  <c r="AB159" i="5" s="1"/>
  <c r="AA151" i="5"/>
  <c r="AF151" i="5" s="1"/>
  <c r="S126" i="5"/>
  <c r="V126" i="5" s="1"/>
  <c r="H32" i="1"/>
  <c r="U26" i="5"/>
  <c r="U18" i="5"/>
  <c r="U19" i="5"/>
  <c r="U118" i="5"/>
  <c r="U96" i="5"/>
  <c r="L29" i="5"/>
  <c r="N84" i="5"/>
  <c r="S84" i="5"/>
  <c r="N88" i="5"/>
  <c r="S88" i="5"/>
  <c r="K84" i="5"/>
  <c r="I29" i="5"/>
  <c r="U14" i="5"/>
  <c r="U20" i="5"/>
  <c r="K134" i="5"/>
  <c r="M134" i="5"/>
  <c r="K137" i="5"/>
  <c r="M137" i="5"/>
  <c r="K130" i="5"/>
  <c r="M130" i="5"/>
  <c r="F32" i="1"/>
  <c r="S138" i="5"/>
  <c r="J131" i="5"/>
  <c r="U27" i="5"/>
  <c r="U25" i="5"/>
  <c r="J127" i="5"/>
  <c r="J135" i="5"/>
  <c r="M136" i="5"/>
  <c r="G140" i="5"/>
  <c r="U22" i="5"/>
  <c r="N107" i="5"/>
  <c r="S107" i="5"/>
  <c r="S111" i="5"/>
  <c r="AA111" i="5" s="1"/>
  <c r="M115" i="5"/>
  <c r="D29" i="5"/>
  <c r="G19" i="5"/>
  <c r="J19" i="5" s="1"/>
  <c r="E32" i="1"/>
  <c r="U17" i="5"/>
  <c r="M110" i="5"/>
  <c r="K107" i="5"/>
  <c r="M86" i="5"/>
  <c r="K86" i="5"/>
  <c r="K92" i="5"/>
  <c r="M92" i="5"/>
  <c r="K91" i="5"/>
  <c r="M91" i="5"/>
  <c r="K90" i="5"/>
  <c r="M90" i="5"/>
  <c r="M87" i="5"/>
  <c r="K87" i="5"/>
  <c r="E33" i="1"/>
  <c r="D16" i="2" s="1"/>
  <c r="G96" i="5"/>
  <c r="D84" i="13"/>
  <c r="D89" i="13"/>
  <c r="G22" i="5"/>
  <c r="K94" i="5"/>
  <c r="J93" i="5"/>
  <c r="J89" i="5"/>
  <c r="J85" i="5"/>
  <c r="G25" i="5"/>
  <c r="D159" i="13"/>
  <c r="D88" i="13"/>
  <c r="G18" i="5"/>
  <c r="H90" i="5"/>
  <c r="D92" i="13"/>
  <c r="E29" i="5"/>
  <c r="D96" i="13" s="1"/>
  <c r="F29" i="5"/>
  <c r="G17" i="5"/>
  <c r="J82" i="5"/>
  <c r="G15" i="5"/>
  <c r="D82" i="13"/>
  <c r="G21" i="5"/>
  <c r="D156" i="13"/>
  <c r="D148" i="13"/>
  <c r="D86" i="13"/>
  <c r="G23" i="5"/>
  <c r="G52" i="5"/>
  <c r="G27" i="5"/>
  <c r="D94" i="13"/>
  <c r="H22" i="27"/>
  <c r="H22" i="18" s="1"/>
  <c r="K22" i="30"/>
  <c r="AM140" i="4"/>
  <c r="I132" i="27"/>
  <c r="F147" i="27"/>
  <c r="I144" i="27"/>
  <c r="I133" i="27"/>
  <c r="I123" i="27"/>
  <c r="G23" i="27"/>
  <c r="G23" i="18" s="1"/>
  <c r="AM118" i="4"/>
  <c r="I115" i="27"/>
  <c r="K20" i="30"/>
  <c r="I125" i="27"/>
  <c r="I117" i="27"/>
  <c r="I122" i="27"/>
  <c r="E17" i="27"/>
  <c r="E17" i="18" s="1"/>
  <c r="H23" i="27"/>
  <c r="I100" i="27"/>
  <c r="I105" i="27"/>
  <c r="I97" i="27"/>
  <c r="I103" i="27"/>
  <c r="E20" i="27"/>
  <c r="E20" i="18" s="1"/>
  <c r="E23" i="27"/>
  <c r="E23" i="18" s="1"/>
  <c r="AM96" i="4"/>
  <c r="H87" i="27"/>
  <c r="H18" i="27"/>
  <c r="H18" i="18" s="1"/>
  <c r="K16" i="30"/>
  <c r="G15" i="27"/>
  <c r="G15" i="18" s="1"/>
  <c r="G87" i="27"/>
  <c r="I83" i="27"/>
  <c r="E12" i="27"/>
  <c r="H24" i="27"/>
  <c r="H24" i="18" s="1"/>
  <c r="G12" i="27"/>
  <c r="I52" i="27"/>
  <c r="I58" i="27"/>
  <c r="I60" i="27"/>
  <c r="I55" i="27"/>
  <c r="AM52" i="4"/>
  <c r="I43" i="27"/>
  <c r="H14" i="27"/>
  <c r="H14" i="18" s="1"/>
  <c r="H13" i="27"/>
  <c r="H20" i="27"/>
  <c r="H15" i="27"/>
  <c r="H15" i="18" s="1"/>
  <c r="G25" i="27"/>
  <c r="G25" i="18" s="1"/>
  <c r="F47" i="27"/>
  <c r="F16" i="27"/>
  <c r="F16" i="18" s="1"/>
  <c r="I45" i="27"/>
  <c r="I37" i="27"/>
  <c r="F17" i="27"/>
  <c r="F17" i="18" s="1"/>
  <c r="E47" i="27"/>
  <c r="I41" i="27"/>
  <c r="AM29" i="4"/>
  <c r="K12" i="30"/>
  <c r="E15" i="27"/>
  <c r="E15" i="18" s="1"/>
  <c r="I44" i="27"/>
  <c r="D25" i="27"/>
  <c r="D17" i="27"/>
  <c r="D19" i="27"/>
  <c r="I92" i="27"/>
  <c r="D87" i="27"/>
  <c r="D12" i="27"/>
  <c r="I77" i="27"/>
  <c r="D15" i="27"/>
  <c r="F14" i="30"/>
  <c r="I63" i="27"/>
  <c r="D22" i="27"/>
  <c r="D22" i="18" s="1"/>
  <c r="D14" i="27"/>
  <c r="D14" i="18" s="1"/>
  <c r="I201" i="26"/>
  <c r="I123" i="26"/>
  <c r="J139" i="30"/>
  <c r="F139" i="30"/>
  <c r="I98" i="1"/>
  <c r="I139" i="30"/>
  <c r="P29" i="9"/>
  <c r="H29" i="9"/>
  <c r="AR29" i="9"/>
  <c r="AN29" i="9"/>
  <c r="AJ29" i="9"/>
  <c r="AF29" i="9"/>
  <c r="AB29" i="9"/>
  <c r="J98" i="1"/>
  <c r="E140" i="30"/>
  <c r="X29" i="9"/>
  <c r="T29" i="9"/>
  <c r="L29" i="9"/>
  <c r="G98" i="1"/>
  <c r="F98" i="1"/>
  <c r="D29" i="9"/>
  <c r="D14" i="13"/>
  <c r="E143" i="30"/>
  <c r="V114" i="13"/>
  <c r="L112" i="13"/>
  <c r="R111" i="13"/>
  <c r="V110" i="13"/>
  <c r="L108" i="13"/>
  <c r="R107" i="13"/>
  <c r="V106" i="13"/>
  <c r="H114" i="13"/>
  <c r="H110" i="13"/>
  <c r="L103" i="13"/>
  <c r="X103" i="13"/>
  <c r="F110" i="13"/>
  <c r="Q118" i="13"/>
  <c r="F114" i="13"/>
  <c r="I118" i="13"/>
  <c r="L118" i="13" s="1"/>
  <c r="Y112" i="13"/>
  <c r="H113" i="13"/>
  <c r="T114" i="13"/>
  <c r="R116" i="13"/>
  <c r="V115" i="13"/>
  <c r="L113" i="13"/>
  <c r="R112" i="13"/>
  <c r="L109" i="13"/>
  <c r="R108" i="13"/>
  <c r="M103" i="13"/>
  <c r="P111" i="13"/>
  <c r="L104" i="13"/>
  <c r="R115" i="13"/>
  <c r="T110" i="13"/>
  <c r="V103" i="13"/>
  <c r="T103" i="13"/>
  <c r="V107" i="13"/>
  <c r="J105" i="13"/>
  <c r="J103" i="13"/>
  <c r="X109" i="13"/>
  <c r="D14" i="2"/>
  <c r="H106" i="13"/>
  <c r="F14" i="2"/>
  <c r="J108" i="13"/>
  <c r="L111" i="13"/>
  <c r="P103" i="13"/>
  <c r="M114" i="13"/>
  <c r="L105" i="13"/>
  <c r="T106" i="13"/>
  <c r="R110" i="13"/>
  <c r="Y108" i="13"/>
  <c r="R103" i="13"/>
  <c r="M112" i="13"/>
  <c r="F46" i="13"/>
  <c r="F115" i="13"/>
  <c r="J114" i="13"/>
  <c r="X111" i="13"/>
  <c r="F111" i="13"/>
  <c r="P105" i="13"/>
  <c r="F63" i="13"/>
  <c r="Y110" i="13"/>
  <c r="J106" i="13"/>
  <c r="H103" i="13"/>
  <c r="G151" i="30"/>
  <c r="F45" i="13"/>
  <c r="M111" i="13"/>
  <c r="X107" i="13"/>
  <c r="X105" i="13"/>
  <c r="F12" i="2"/>
  <c r="Y103" i="13"/>
  <c r="H44" i="13"/>
  <c r="H47" i="13"/>
  <c r="F64" i="13"/>
  <c r="Y106" i="13"/>
  <c r="F38" i="13"/>
  <c r="V116" i="13"/>
  <c r="H115" i="13"/>
  <c r="R113" i="13"/>
  <c r="V112" i="13"/>
  <c r="H111" i="13"/>
  <c r="Y105" i="13"/>
  <c r="J110" i="13"/>
  <c r="D12" i="2"/>
  <c r="H14" i="2"/>
  <c r="H40" i="13"/>
  <c r="T112" i="13"/>
  <c r="Y109" i="13"/>
  <c r="X115" i="13"/>
  <c r="V111" i="13"/>
  <c r="L116" i="13"/>
  <c r="D11" i="2"/>
  <c r="H37" i="13"/>
  <c r="E118" i="13"/>
  <c r="U118" i="13"/>
  <c r="T108" i="13"/>
  <c r="M113" i="13"/>
  <c r="S118" i="13"/>
  <c r="H43" i="13"/>
  <c r="R109" i="13"/>
  <c r="M118" i="13"/>
  <c r="M115" i="13"/>
  <c r="P113" i="13"/>
  <c r="F107" i="13"/>
  <c r="J115" i="13"/>
  <c r="T113" i="13"/>
  <c r="X112" i="13"/>
  <c r="F112" i="13"/>
  <c r="M109" i="13"/>
  <c r="L107" i="13"/>
  <c r="M105" i="13"/>
  <c r="T105" i="13"/>
  <c r="Y116" i="13"/>
  <c r="T116" i="13"/>
  <c r="V104" i="13"/>
  <c r="E12" i="2"/>
  <c r="E14" i="2"/>
  <c r="H105" i="13"/>
  <c r="V113" i="13"/>
  <c r="P114" i="13"/>
  <c r="H112" i="13"/>
  <c r="Y114" i="13"/>
  <c r="V109" i="13"/>
  <c r="R104" i="13"/>
  <c r="H60" i="13"/>
  <c r="H108" i="13"/>
  <c r="V105" i="13"/>
  <c r="X108" i="13"/>
  <c r="F116" i="13"/>
  <c r="L115" i="13"/>
  <c r="L114" i="13"/>
  <c r="R106" i="13"/>
  <c r="F103" i="13"/>
  <c r="F39" i="13"/>
  <c r="M104" i="13"/>
  <c r="J111" i="13"/>
  <c r="O118" i="13"/>
  <c r="Y104" i="13"/>
  <c r="AR162" i="5"/>
  <c r="J45" i="30" s="1"/>
  <c r="AR140" i="5"/>
  <c r="J43" i="30" s="1"/>
  <c r="AR74" i="5"/>
  <c r="J37" i="30" s="1"/>
  <c r="AR23" i="5"/>
  <c r="H101" i="18" s="1"/>
  <c r="AR15" i="5"/>
  <c r="H93" i="18" s="1"/>
  <c r="AW68" i="5"/>
  <c r="AW60" i="5"/>
  <c r="AR25" i="5"/>
  <c r="AR17" i="5"/>
  <c r="H95" i="18" s="1"/>
  <c r="AT29" i="5"/>
  <c r="AR26" i="5"/>
  <c r="H104" i="18" s="1"/>
  <c r="AR18" i="5"/>
  <c r="AR118" i="5"/>
  <c r="J41" i="30" s="1"/>
  <c r="AR96" i="5"/>
  <c r="J39" i="30" s="1"/>
  <c r="AR21" i="5"/>
  <c r="H99" i="18" s="1"/>
  <c r="AR20" i="5"/>
  <c r="H98" i="18" s="1"/>
  <c r="AR19" i="5"/>
  <c r="H97" i="18" s="1"/>
  <c r="AR27" i="5"/>
  <c r="H105" i="18" s="1"/>
  <c r="AW137" i="5"/>
  <c r="AW116" i="5"/>
  <c r="AM27" i="5"/>
  <c r="G105" i="18" s="1"/>
  <c r="AM19" i="5"/>
  <c r="G97" i="18" s="1"/>
  <c r="AW113" i="5"/>
  <c r="AM96" i="5"/>
  <c r="I39" i="30" s="1"/>
  <c r="AM162" i="5"/>
  <c r="I45" i="30" s="1"/>
  <c r="AM140" i="5"/>
  <c r="I43" i="30" s="1"/>
  <c r="AW115" i="5"/>
  <c r="AM118" i="5"/>
  <c r="I41" i="30" s="1"/>
  <c r="AM24" i="5"/>
  <c r="G102" i="18" s="1"/>
  <c r="AM16" i="5"/>
  <c r="G94" i="18" s="1"/>
  <c r="AW83" i="5"/>
  <c r="AM74" i="5"/>
  <c r="I37" i="30" s="1"/>
  <c r="AM23" i="5"/>
  <c r="G101" i="18" s="1"/>
  <c r="AM26" i="5"/>
  <c r="G104" i="18" s="1"/>
  <c r="AM20" i="5"/>
  <c r="G98" i="18" s="1"/>
  <c r="AM22" i="5"/>
  <c r="G100" i="18" s="1"/>
  <c r="AM52" i="5"/>
  <c r="I35" i="30" s="1"/>
  <c r="AH162" i="5"/>
  <c r="H45" i="30" s="1"/>
  <c r="AH140" i="5"/>
  <c r="H43" i="30" s="1"/>
  <c r="AW88" i="5"/>
  <c r="AH74" i="5"/>
  <c r="H37" i="30" s="1"/>
  <c r="AH14" i="5"/>
  <c r="F92" i="18" s="1"/>
  <c r="AW107" i="5"/>
  <c r="AH96" i="5"/>
  <c r="H39" i="30" s="1"/>
  <c r="AH21" i="5"/>
  <c r="AH27" i="5"/>
  <c r="F105" i="18" s="1"/>
  <c r="AH17" i="5"/>
  <c r="F95" i="18" s="1"/>
  <c r="AH52" i="5"/>
  <c r="H35" i="30" s="1"/>
  <c r="AC20" i="5"/>
  <c r="E98" i="18" s="1"/>
  <c r="AC140" i="5"/>
  <c r="G43" i="30" s="1"/>
  <c r="AC96" i="5"/>
  <c r="G39" i="30" s="1"/>
  <c r="AC21" i="5"/>
  <c r="E99" i="18" s="1"/>
  <c r="AW69" i="5"/>
  <c r="AW61" i="5"/>
  <c r="AC22" i="5"/>
  <c r="E100" i="18" s="1"/>
  <c r="AW147" i="5"/>
  <c r="AC23" i="5"/>
  <c r="E101" i="18" s="1"/>
  <c r="AC15" i="5"/>
  <c r="AW132" i="5"/>
  <c r="AC26" i="5"/>
  <c r="E104" i="18" s="1"/>
  <c r="AC14" i="5"/>
  <c r="E92" i="18" s="1"/>
  <c r="AC18" i="5"/>
  <c r="E96" i="18" s="1"/>
  <c r="AW134" i="5"/>
  <c r="AW126" i="5"/>
  <c r="AW129" i="5"/>
  <c r="AW111" i="5"/>
  <c r="AC27" i="5"/>
  <c r="E105" i="18" s="1"/>
  <c r="AC19" i="5"/>
  <c r="E97" i="18" s="1"/>
  <c r="AW114" i="5"/>
  <c r="AW91" i="5"/>
  <c r="AC74" i="5"/>
  <c r="G37" i="30" s="1"/>
  <c r="AW67" i="5"/>
  <c r="AC52" i="5"/>
  <c r="G35" i="30" s="1"/>
  <c r="AW159" i="5"/>
  <c r="AW103" i="5"/>
  <c r="X74" i="5"/>
  <c r="F37" i="30" s="1"/>
  <c r="X24" i="5"/>
  <c r="D102" i="18" s="1"/>
  <c r="Z29" i="5"/>
  <c r="X26" i="5"/>
  <c r="X18" i="5"/>
  <c r="D96" i="18" s="1"/>
  <c r="AW155" i="5"/>
  <c r="AW160" i="5"/>
  <c r="X22" i="5"/>
  <c r="AW128" i="5"/>
  <c r="X20" i="5"/>
  <c r="D98" i="18" s="1"/>
  <c r="X17" i="5"/>
  <c r="D95" i="18" s="1"/>
  <c r="X140" i="5"/>
  <c r="F43" i="30" s="1"/>
  <c r="AA132" i="5"/>
  <c r="AW108" i="5"/>
  <c r="X118" i="5"/>
  <c r="F41" i="30" s="1"/>
  <c r="X96" i="5"/>
  <c r="F39" i="30" s="1"/>
  <c r="X23" i="5"/>
  <c r="D101" i="18" s="1"/>
  <c r="X14" i="5"/>
  <c r="X52" i="5"/>
  <c r="F35" i="30" s="1"/>
  <c r="AR14" i="5"/>
  <c r="H92" i="18" s="1"/>
  <c r="AW138" i="5"/>
  <c r="AW125" i="5"/>
  <c r="AW133" i="5"/>
  <c r="AW109" i="5"/>
  <c r="G103" i="18"/>
  <c r="AJ29" i="5"/>
  <c r="AN29" i="5"/>
  <c r="AH25" i="5"/>
  <c r="AS29" i="5"/>
  <c r="AW82" i="5"/>
  <c r="AW81" i="5"/>
  <c r="AM18" i="5"/>
  <c r="AI29" i="5"/>
  <c r="AH15" i="5"/>
  <c r="F93" i="18" s="1"/>
  <c r="AW87" i="5"/>
  <c r="AW85" i="5"/>
  <c r="AO29" i="5"/>
  <c r="AW90" i="5"/>
  <c r="AH16" i="5"/>
  <c r="AM14" i="5"/>
  <c r="AH24" i="5"/>
  <c r="AM21" i="5"/>
  <c r="X162" i="5"/>
  <c r="F45" i="30" s="1"/>
  <c r="AW151" i="5"/>
  <c r="X27" i="5"/>
  <c r="AC17" i="5"/>
  <c r="AD29" i="5"/>
  <c r="AW106" i="5"/>
  <c r="AE29" i="5"/>
  <c r="X19" i="5"/>
  <c r="Y29" i="5"/>
  <c r="AW86" i="5"/>
  <c r="AW94" i="5"/>
  <c r="H21" i="27"/>
  <c r="I80" i="27"/>
  <c r="I72" i="27"/>
  <c r="H12" i="27"/>
  <c r="G17" i="27"/>
  <c r="I85" i="27"/>
  <c r="F20" i="27"/>
  <c r="F87" i="27"/>
  <c r="E25" i="27"/>
  <c r="AM74" i="4"/>
  <c r="I82" i="27"/>
  <c r="S30" i="7"/>
  <c r="T25" i="7"/>
  <c r="T27" i="7"/>
  <c r="U94" i="7"/>
  <c r="T24" i="7"/>
  <c r="T20" i="7"/>
  <c r="U90" i="7"/>
  <c r="U86" i="7"/>
  <c r="T16" i="7"/>
  <c r="T21" i="7"/>
  <c r="U91" i="7"/>
  <c r="U87" i="7"/>
  <c r="T17" i="7"/>
  <c r="U92" i="7"/>
  <c r="T22" i="7"/>
  <c r="U93" i="7"/>
  <c r="U98" i="7"/>
  <c r="T18" i="7"/>
  <c r="T19" i="7"/>
  <c r="AB100" i="7"/>
  <c r="H114" i="30" s="1"/>
  <c r="AB15" i="7"/>
  <c r="U85" i="7"/>
  <c r="T15" i="7"/>
  <c r="H23" i="18" l="1"/>
  <c r="H359" i="22"/>
  <c r="F24" i="18"/>
  <c r="F390" i="22"/>
  <c r="F393" i="22" s="1"/>
  <c r="F401" i="22" s="1"/>
  <c r="AB65" i="4"/>
  <c r="AC65" i="4" s="1"/>
  <c r="N441" i="22"/>
  <c r="D278" i="22"/>
  <c r="W255" i="22"/>
  <c r="H162" i="22"/>
  <c r="P131" i="22"/>
  <c r="K92" i="22"/>
  <c r="T224" i="22"/>
  <c r="K162" i="22"/>
  <c r="P441" i="22"/>
  <c r="J100" i="22"/>
  <c r="V286" i="22"/>
  <c r="I100" i="22"/>
  <c r="V224" i="22"/>
  <c r="K441" i="22"/>
  <c r="L410" i="22"/>
  <c r="W379" i="22"/>
  <c r="J224" i="22"/>
  <c r="N348" i="22"/>
  <c r="T286" i="22"/>
  <c r="O441" i="22"/>
  <c r="W131" i="22"/>
  <c r="F348" i="22"/>
  <c r="H100" i="22"/>
  <c r="I32" i="1"/>
  <c r="Y86" i="4"/>
  <c r="Z86" i="4" s="1"/>
  <c r="V86" i="4"/>
  <c r="V152" i="4"/>
  <c r="Y152" i="4"/>
  <c r="AB152" i="4" s="1"/>
  <c r="AC152" i="4" s="1"/>
  <c r="T129" i="4"/>
  <c r="Z43" i="6"/>
  <c r="V43" i="6"/>
  <c r="T43" i="6"/>
  <c r="F58" i="30"/>
  <c r="F61" i="18"/>
  <c r="V129" i="4"/>
  <c r="N129" i="4"/>
  <c r="V87" i="4"/>
  <c r="N87" i="4"/>
  <c r="Y87" i="4"/>
  <c r="AB87" i="4" s="1"/>
  <c r="AC87" i="4" s="1"/>
  <c r="V38" i="6"/>
  <c r="N38" i="6"/>
  <c r="S86" i="29"/>
  <c r="T86" i="29" s="1"/>
  <c r="AA71" i="29"/>
  <c r="N133" i="5"/>
  <c r="N94" i="5"/>
  <c r="T132" i="6"/>
  <c r="S113" i="6"/>
  <c r="T113" i="6" s="1"/>
  <c r="M107" i="6"/>
  <c r="M110" i="6"/>
  <c r="S110" i="6" s="1"/>
  <c r="V110" i="6" s="1"/>
  <c r="F16" i="13"/>
  <c r="J162" i="29"/>
  <c r="K150" i="29"/>
  <c r="M150" i="29"/>
  <c r="M48" i="29"/>
  <c r="S48" i="29" s="1"/>
  <c r="S37" i="29"/>
  <c r="M42" i="29"/>
  <c r="K42" i="29"/>
  <c r="M148" i="5"/>
  <c r="N148" i="5" s="1"/>
  <c r="G32" i="1"/>
  <c r="K149" i="5"/>
  <c r="M149" i="5"/>
  <c r="M160" i="5"/>
  <c r="K160" i="5"/>
  <c r="S105" i="5"/>
  <c r="AA105" i="5" s="1"/>
  <c r="S83" i="5"/>
  <c r="AA83" i="5" s="1"/>
  <c r="K83" i="5"/>
  <c r="N81" i="5"/>
  <c r="H24" i="5"/>
  <c r="M70" i="5"/>
  <c r="AB66" i="5"/>
  <c r="AF66" i="5"/>
  <c r="E157" i="13"/>
  <c r="F157" i="13" s="1"/>
  <c r="M127" i="4"/>
  <c r="S127" i="4" s="1"/>
  <c r="V133" i="4"/>
  <c r="S131" i="4"/>
  <c r="K136" i="4"/>
  <c r="S126" i="4"/>
  <c r="K131" i="4"/>
  <c r="N133" i="4"/>
  <c r="S125" i="4"/>
  <c r="V125" i="4" s="1"/>
  <c r="M138" i="4"/>
  <c r="S138" i="4" s="1"/>
  <c r="T23" i="4"/>
  <c r="G66" i="13"/>
  <c r="H66" i="13" s="1"/>
  <c r="K21" i="4"/>
  <c r="Y23" i="4"/>
  <c r="AB23" i="4" s="1"/>
  <c r="AC23" i="4" s="1"/>
  <c r="I68" i="13"/>
  <c r="J68" i="13" s="1"/>
  <c r="N23" i="4"/>
  <c r="S21" i="4"/>
  <c r="V21" i="4" s="1"/>
  <c r="N21" i="4"/>
  <c r="G63" i="13"/>
  <c r="H63" i="13" s="1"/>
  <c r="H61" i="13"/>
  <c r="H59" i="13"/>
  <c r="S25" i="4"/>
  <c r="Y25" i="4" s="1"/>
  <c r="M27" i="4"/>
  <c r="K27" i="4"/>
  <c r="J128" i="13"/>
  <c r="J136" i="13"/>
  <c r="W100" i="22"/>
  <c r="T162" i="22"/>
  <c r="L193" i="22"/>
  <c r="F286" i="22"/>
  <c r="P286" i="22"/>
  <c r="R278" i="22"/>
  <c r="I410" i="22"/>
  <c r="G92" i="22"/>
  <c r="W224" i="22"/>
  <c r="M224" i="22"/>
  <c r="Q61" i="22"/>
  <c r="R224" i="22"/>
  <c r="P371" i="22"/>
  <c r="I286" i="22"/>
  <c r="H70" i="13"/>
  <c r="J75" i="6"/>
  <c r="K75" i="6" s="1"/>
  <c r="M70" i="6"/>
  <c r="M136" i="6"/>
  <c r="N136" i="6" s="1"/>
  <c r="T140" i="6"/>
  <c r="V140" i="6"/>
  <c r="K98" i="6"/>
  <c r="M90" i="6"/>
  <c r="K90" i="6"/>
  <c r="F19" i="13"/>
  <c r="K62" i="6"/>
  <c r="M62" i="6"/>
  <c r="AA39" i="7"/>
  <c r="F64" i="30"/>
  <c r="G64" i="30" s="1"/>
  <c r="H64" i="30" s="1"/>
  <c r="I64" i="30" s="1"/>
  <c r="J64" i="30" s="1"/>
  <c r="S148" i="29"/>
  <c r="AA148" i="29" s="1"/>
  <c r="K162" i="29"/>
  <c r="M87" i="29"/>
  <c r="M68" i="29"/>
  <c r="N71" i="29"/>
  <c r="AF47" i="29"/>
  <c r="AG47" i="29" s="1"/>
  <c r="AA109" i="5"/>
  <c r="AB109" i="5" s="1"/>
  <c r="T109" i="5"/>
  <c r="N109" i="5"/>
  <c r="S129" i="5"/>
  <c r="N129" i="5"/>
  <c r="V151" i="5"/>
  <c r="S156" i="5"/>
  <c r="AA156" i="5" s="1"/>
  <c r="AB156" i="5" s="1"/>
  <c r="J162" i="5"/>
  <c r="G45" i="1" s="1"/>
  <c r="S157" i="5"/>
  <c r="AA157" i="5" s="1"/>
  <c r="AB151" i="5"/>
  <c r="K106" i="5"/>
  <c r="M106" i="5"/>
  <c r="E83" i="13"/>
  <c r="F83" i="13" s="1"/>
  <c r="J16" i="5"/>
  <c r="G149" i="13" s="1"/>
  <c r="E149" i="13"/>
  <c r="F149" i="13" s="1"/>
  <c r="K62" i="5"/>
  <c r="M62" i="5"/>
  <c r="F91" i="13"/>
  <c r="T66" i="5"/>
  <c r="V66" i="5"/>
  <c r="J24" i="5"/>
  <c r="G157" i="13" s="1"/>
  <c r="H157" i="13" s="1"/>
  <c r="M16" i="5"/>
  <c r="I149" i="13" s="1"/>
  <c r="J162" i="4"/>
  <c r="K162" i="4" s="1"/>
  <c r="T150" i="4"/>
  <c r="N158" i="4"/>
  <c r="S158" i="4"/>
  <c r="K130" i="4"/>
  <c r="S130" i="4"/>
  <c r="T130" i="4" s="1"/>
  <c r="N127" i="4"/>
  <c r="S112" i="4"/>
  <c r="Y112" i="4" s="1"/>
  <c r="J118" i="4"/>
  <c r="K118" i="4" s="1"/>
  <c r="M105" i="4"/>
  <c r="K105" i="4"/>
  <c r="N90" i="4"/>
  <c r="V83" i="4"/>
  <c r="AB86" i="4"/>
  <c r="AC86" i="4" s="1"/>
  <c r="S89" i="4"/>
  <c r="T89" i="4" s="1"/>
  <c r="Y83" i="4"/>
  <c r="AB83" i="4" s="1"/>
  <c r="AC83" i="4" s="1"/>
  <c r="Z87" i="4"/>
  <c r="K61" i="4"/>
  <c r="M61" i="4"/>
  <c r="AC38" i="4"/>
  <c r="AE38" i="4"/>
  <c r="N14" i="4"/>
  <c r="AB24" i="4"/>
  <c r="Q69" i="13" s="1"/>
  <c r="Z24" i="4"/>
  <c r="N24" i="4"/>
  <c r="V24" i="4"/>
  <c r="I69" i="13"/>
  <c r="J69" i="13" s="1"/>
  <c r="N15" i="4"/>
  <c r="S15" i="4"/>
  <c r="T24" i="4"/>
  <c r="E13" i="30"/>
  <c r="F13" i="30" s="1"/>
  <c r="G13" i="30" s="1"/>
  <c r="H13" i="30" s="1"/>
  <c r="I13" i="30" s="1"/>
  <c r="J13" i="30" s="1"/>
  <c r="K69" i="13"/>
  <c r="M69" i="13" s="1"/>
  <c r="J29" i="4"/>
  <c r="K29" i="4" s="1"/>
  <c r="AO84" i="7"/>
  <c r="AH84" i="7"/>
  <c r="AT36" i="7"/>
  <c r="R37" i="7"/>
  <c r="W38" i="7"/>
  <c r="AI153" i="7"/>
  <c r="AB153" i="7"/>
  <c r="AW57" i="5"/>
  <c r="U56" i="5"/>
  <c r="AI84" i="7"/>
  <c r="AB84" i="7"/>
  <c r="O81" i="7"/>
  <c r="F117" i="12"/>
  <c r="AW35" i="29"/>
  <c r="U122" i="29"/>
  <c r="AW57" i="29"/>
  <c r="U122" i="5"/>
  <c r="U166" i="4"/>
  <c r="U144" i="4"/>
  <c r="R60" i="7"/>
  <c r="AT59" i="7"/>
  <c r="W61" i="7"/>
  <c r="AI130" i="7"/>
  <c r="AB130" i="7"/>
  <c r="R106" i="7"/>
  <c r="AT105" i="7"/>
  <c r="W107" i="7"/>
  <c r="Y144" i="13"/>
  <c r="U11" i="29"/>
  <c r="AM58" i="6"/>
  <c r="AC107" i="7"/>
  <c r="V107" i="7"/>
  <c r="AC153" i="7"/>
  <c r="V153" i="7"/>
  <c r="U122" i="4"/>
  <c r="R152" i="7"/>
  <c r="AT151" i="7"/>
  <c r="W153" i="7"/>
  <c r="AI38" i="7"/>
  <c r="AB38" i="7"/>
  <c r="AC14" i="7"/>
  <c r="AO38" i="7"/>
  <c r="AO14" i="7"/>
  <c r="R13" i="7"/>
  <c r="AI14" i="7"/>
  <c r="W14" i="7"/>
  <c r="AC38" i="7"/>
  <c r="AT12" i="7"/>
  <c r="AC61" i="7"/>
  <c r="V61" i="7"/>
  <c r="AM101" i="4"/>
  <c r="F75" i="12"/>
  <c r="K50" i="30"/>
  <c r="AM125" i="6"/>
  <c r="AI107" i="7"/>
  <c r="AB107" i="7"/>
  <c r="AO107" i="7"/>
  <c r="AH107" i="7"/>
  <c r="AC130" i="7"/>
  <c r="V130" i="7"/>
  <c r="F33" i="12"/>
  <c r="AW123" i="29"/>
  <c r="AW79" i="5"/>
  <c r="U100" i="5"/>
  <c r="U56" i="4"/>
  <c r="O58" i="7"/>
  <c r="AC84" i="7"/>
  <c r="V84" i="7"/>
  <c r="O127" i="7"/>
  <c r="R129" i="7"/>
  <c r="AT128" i="7"/>
  <c r="W130" i="7"/>
  <c r="F54" i="12"/>
  <c r="U34" i="29"/>
  <c r="AW101" i="29"/>
  <c r="AO61" i="7"/>
  <c r="AH61" i="7"/>
  <c r="U102" i="6"/>
  <c r="AM81" i="6"/>
  <c r="AM35" i="6"/>
  <c r="AO130" i="7"/>
  <c r="AH130" i="7"/>
  <c r="O104" i="7"/>
  <c r="U100" i="29"/>
  <c r="AM79" i="4"/>
  <c r="AM57" i="4"/>
  <c r="AM145" i="4"/>
  <c r="U146" i="6"/>
  <c r="AM103" i="6"/>
  <c r="U80" i="6"/>
  <c r="R83" i="7"/>
  <c r="AT82" i="7"/>
  <c r="W84" i="7"/>
  <c r="AI61" i="7"/>
  <c r="AB61" i="7"/>
  <c r="AO153" i="7"/>
  <c r="AH153" i="7"/>
  <c r="U56" i="29"/>
  <c r="AW12" i="29"/>
  <c r="D10" i="2"/>
  <c r="K224" i="22"/>
  <c r="G224" i="22"/>
  <c r="D224" i="22"/>
  <c r="N193" i="22"/>
  <c r="W193" i="22"/>
  <c r="F154" i="22"/>
  <c r="E61" i="22"/>
  <c r="D402" i="22"/>
  <c r="F317" i="22"/>
  <c r="E193" i="22"/>
  <c r="D92" i="22"/>
  <c r="Q38" i="22"/>
  <c r="V128" i="4"/>
  <c r="Y128" i="4"/>
  <c r="T14" i="4"/>
  <c r="V14" i="4"/>
  <c r="T21" i="4"/>
  <c r="Y21" i="4"/>
  <c r="AB21" i="4" s="1"/>
  <c r="X118" i="13"/>
  <c r="H39" i="13"/>
  <c r="Y112" i="6"/>
  <c r="AB112" i="6" s="1"/>
  <c r="V112" i="6"/>
  <c r="V37" i="6"/>
  <c r="T37" i="6"/>
  <c r="K63" i="30"/>
  <c r="V160" i="29"/>
  <c r="AF67" i="5"/>
  <c r="AG67" i="5" s="1"/>
  <c r="AA125" i="5"/>
  <c r="K286" i="22"/>
  <c r="O131" i="22"/>
  <c r="Q123" i="22"/>
  <c r="R193" i="22"/>
  <c r="J69" i="22"/>
  <c r="G433" i="22"/>
  <c r="V162" i="22"/>
  <c r="O69" i="22"/>
  <c r="H255" i="22"/>
  <c r="K69" i="22"/>
  <c r="L286" i="22"/>
  <c r="R162" i="22"/>
  <c r="Q286" i="22"/>
  <c r="J154" i="22"/>
  <c r="E410" i="22"/>
  <c r="W317" i="22"/>
  <c r="S193" i="22"/>
  <c r="Q317" i="22"/>
  <c r="I255" i="22"/>
  <c r="S441" i="22"/>
  <c r="N286" i="22"/>
  <c r="Q224" i="22"/>
  <c r="F247" i="22"/>
  <c r="I317" i="22"/>
  <c r="L224" i="22"/>
  <c r="S69" i="22"/>
  <c r="I193" i="22"/>
  <c r="G317" i="22"/>
  <c r="U286" i="22"/>
  <c r="D193" i="22"/>
  <c r="M340" i="22"/>
  <c r="K371" i="22"/>
  <c r="L441" i="22"/>
  <c r="M255" i="22"/>
  <c r="L348" i="22"/>
  <c r="U61" i="22"/>
  <c r="O410" i="22"/>
  <c r="P100" i="22"/>
  <c r="N216" i="22"/>
  <c r="W348" i="22"/>
  <c r="T38" i="22"/>
  <c r="O286" i="22"/>
  <c r="T193" i="22"/>
  <c r="H224" i="22"/>
  <c r="H278" i="22"/>
  <c r="R348" i="22"/>
  <c r="S255" i="22"/>
  <c r="D69" i="22"/>
  <c r="R69" i="22"/>
  <c r="J340" i="22"/>
  <c r="H131" i="22"/>
  <c r="Q162" i="22"/>
  <c r="M317" i="22"/>
  <c r="N164" i="6"/>
  <c r="Z140" i="6"/>
  <c r="AB140" i="6"/>
  <c r="AC144" i="7" s="1"/>
  <c r="AD144" i="7" s="1"/>
  <c r="AF144" i="7" s="1"/>
  <c r="W144" i="7"/>
  <c r="X144" i="7" s="1"/>
  <c r="Z144" i="7" s="1"/>
  <c r="AA144" i="7" s="1"/>
  <c r="N132" i="6"/>
  <c r="Y132" i="6"/>
  <c r="Z132" i="6" s="1"/>
  <c r="K130" i="6"/>
  <c r="N130" i="6"/>
  <c r="J142" i="6"/>
  <c r="K142" i="6" s="1"/>
  <c r="N110" i="6"/>
  <c r="J120" i="6"/>
  <c r="K120" i="6" s="1"/>
  <c r="K95" i="6"/>
  <c r="M95" i="6"/>
  <c r="S91" i="6"/>
  <c r="N91" i="6"/>
  <c r="S64" i="6"/>
  <c r="Y64" i="6" s="1"/>
  <c r="E20" i="13"/>
  <c r="F20" i="13" s="1"/>
  <c r="E14" i="13"/>
  <c r="F14" i="13" s="1"/>
  <c r="T160" i="29"/>
  <c r="N160" i="29"/>
  <c r="V155" i="29"/>
  <c r="T155" i="29"/>
  <c r="K158" i="29"/>
  <c r="M158" i="29"/>
  <c r="M152" i="29"/>
  <c r="K152" i="29"/>
  <c r="AQ134" i="29"/>
  <c r="AU134" i="29"/>
  <c r="AU126" i="29"/>
  <c r="AQ126" i="29"/>
  <c r="AQ112" i="29"/>
  <c r="AU112" i="29"/>
  <c r="AQ116" i="29"/>
  <c r="AU116" i="29"/>
  <c r="AU115" i="29"/>
  <c r="AQ115" i="29"/>
  <c r="N91" i="29"/>
  <c r="S91" i="29"/>
  <c r="K72" i="29"/>
  <c r="M72" i="29"/>
  <c r="S50" i="29"/>
  <c r="AA50" i="29" s="1"/>
  <c r="M45" i="29"/>
  <c r="N45" i="29" s="1"/>
  <c r="J18" i="29"/>
  <c r="K18" i="29" s="1"/>
  <c r="N151" i="5"/>
  <c r="K158" i="5"/>
  <c r="M158" i="5"/>
  <c r="H162" i="5"/>
  <c r="F45" i="1"/>
  <c r="M154" i="5"/>
  <c r="K154" i="5"/>
  <c r="AA133" i="5"/>
  <c r="AF133" i="5" s="1"/>
  <c r="V133" i="5"/>
  <c r="S128" i="5"/>
  <c r="N128" i="5"/>
  <c r="S108" i="5"/>
  <c r="AA108" i="5" s="1"/>
  <c r="AF108" i="5" s="1"/>
  <c r="AG108" i="5" s="1"/>
  <c r="S103" i="5"/>
  <c r="T103" i="5" s="1"/>
  <c r="S112" i="5"/>
  <c r="AA112" i="5" s="1"/>
  <c r="J26" i="5"/>
  <c r="K26" i="5" s="1"/>
  <c r="E93" i="13"/>
  <c r="F93" i="13" s="1"/>
  <c r="H26" i="5"/>
  <c r="S113" i="5"/>
  <c r="N113" i="5"/>
  <c r="T81" i="5"/>
  <c r="AA81" i="5"/>
  <c r="AF81" i="5" s="1"/>
  <c r="AK81" i="5" s="1"/>
  <c r="AP81" i="5" s="1"/>
  <c r="AU81" i="5" s="1"/>
  <c r="AB63" i="5"/>
  <c r="E81" i="13"/>
  <c r="F81" i="13" s="1"/>
  <c r="M72" i="5"/>
  <c r="S72" i="5" s="1"/>
  <c r="H14" i="5"/>
  <c r="J14" i="5"/>
  <c r="G147" i="13" s="1"/>
  <c r="H147" i="13" s="1"/>
  <c r="S65" i="5"/>
  <c r="T65" i="5" s="1"/>
  <c r="S70" i="5"/>
  <c r="N70" i="5"/>
  <c r="J52" i="5"/>
  <c r="K52" i="5" s="1"/>
  <c r="M180" i="4"/>
  <c r="N180" i="4" s="1"/>
  <c r="M171" i="4"/>
  <c r="K171" i="4"/>
  <c r="M172" i="4"/>
  <c r="K172" i="4"/>
  <c r="M175" i="4"/>
  <c r="K175" i="4"/>
  <c r="N148" i="4"/>
  <c r="S148" i="4"/>
  <c r="K156" i="4"/>
  <c r="M156" i="4"/>
  <c r="N159" i="4"/>
  <c r="S159" i="4"/>
  <c r="N151" i="4"/>
  <c r="S151" i="4"/>
  <c r="N150" i="4"/>
  <c r="K160" i="4"/>
  <c r="M160" i="4"/>
  <c r="V150" i="4"/>
  <c r="M155" i="4"/>
  <c r="K155" i="4"/>
  <c r="S154" i="4"/>
  <c r="N154" i="4"/>
  <c r="V136" i="4"/>
  <c r="S135" i="4"/>
  <c r="Y136" i="4"/>
  <c r="AB136" i="4" s="1"/>
  <c r="K108" i="4"/>
  <c r="M108" i="4"/>
  <c r="K114" i="4"/>
  <c r="M114" i="4"/>
  <c r="S92" i="4"/>
  <c r="Y92" i="4" s="1"/>
  <c r="S88" i="4"/>
  <c r="N88" i="4"/>
  <c r="M85" i="4"/>
  <c r="K85" i="4"/>
  <c r="N84" i="4"/>
  <c r="S84" i="4"/>
  <c r="J96" i="4"/>
  <c r="K96" i="4" s="1"/>
  <c r="N62" i="4"/>
  <c r="V62" i="4"/>
  <c r="K66" i="4"/>
  <c r="M66" i="4"/>
  <c r="J48" i="13"/>
  <c r="H126" i="13"/>
  <c r="H15" i="1"/>
  <c r="AC42" i="4"/>
  <c r="AE42" i="4"/>
  <c r="K18" i="4"/>
  <c r="S16" i="4"/>
  <c r="T16" i="4" s="1"/>
  <c r="I61" i="13"/>
  <c r="J61" i="13" s="1"/>
  <c r="S18" i="4"/>
  <c r="V18" i="4" s="1"/>
  <c r="K17" i="4"/>
  <c r="G62" i="13"/>
  <c r="H62" i="13" s="1"/>
  <c r="M17" i="4"/>
  <c r="N22" i="4"/>
  <c r="S22" i="4"/>
  <c r="M26" i="4"/>
  <c r="K26" i="4"/>
  <c r="E74" i="13"/>
  <c r="F74" i="13" s="1"/>
  <c r="AE14" i="4"/>
  <c r="AF14" i="4" s="1"/>
  <c r="L128" i="13"/>
  <c r="F87" i="1"/>
  <c r="E15" i="2" s="1"/>
  <c r="M128" i="13"/>
  <c r="J127" i="13"/>
  <c r="H127" i="13"/>
  <c r="H129" i="13"/>
  <c r="L132" i="13"/>
  <c r="AL154" i="6"/>
  <c r="AN154" i="6"/>
  <c r="AI157" i="6"/>
  <c r="AK157" i="6"/>
  <c r="AI149" i="6"/>
  <c r="AK149" i="6"/>
  <c r="E26" i="13"/>
  <c r="F26" i="13" s="1"/>
  <c r="AL152" i="6"/>
  <c r="AN152" i="6"/>
  <c r="AL158" i="6"/>
  <c r="AN158" i="6"/>
  <c r="AI153" i="6"/>
  <c r="AK153" i="6"/>
  <c r="J26" i="6"/>
  <c r="M26" i="6" s="1"/>
  <c r="S26" i="6" s="1"/>
  <c r="AL160" i="6"/>
  <c r="AN160" i="6"/>
  <c r="AI159" i="6"/>
  <c r="AK159" i="6"/>
  <c r="AL161" i="6"/>
  <c r="AN161" i="6"/>
  <c r="AI151" i="6"/>
  <c r="AK151" i="6"/>
  <c r="AI155" i="6"/>
  <c r="AK155" i="6"/>
  <c r="AL150" i="6"/>
  <c r="AN150" i="6"/>
  <c r="AL156" i="6"/>
  <c r="AN156" i="6"/>
  <c r="H16" i="6"/>
  <c r="J16" i="6"/>
  <c r="M16" i="6" s="1"/>
  <c r="S164" i="6"/>
  <c r="J20" i="6"/>
  <c r="S139" i="6"/>
  <c r="N139" i="6"/>
  <c r="N137" i="6"/>
  <c r="E18" i="13"/>
  <c r="F18" i="13" s="1"/>
  <c r="J18" i="6"/>
  <c r="F25" i="13"/>
  <c r="S106" i="6"/>
  <c r="N106" i="6"/>
  <c r="S105" i="6"/>
  <c r="N105" i="6"/>
  <c r="J24" i="6"/>
  <c r="G24" i="13" s="1"/>
  <c r="J23" i="6"/>
  <c r="K23" i="6" s="1"/>
  <c r="H23" i="6"/>
  <c r="K118" i="6"/>
  <c r="M118" i="6"/>
  <c r="S116" i="6"/>
  <c r="N116" i="6"/>
  <c r="F23" i="13"/>
  <c r="E24" i="13"/>
  <c r="F24" i="13" s="1"/>
  <c r="M114" i="6"/>
  <c r="K114" i="6"/>
  <c r="M108" i="6"/>
  <c r="K108" i="6"/>
  <c r="N117" i="6"/>
  <c r="S117" i="6"/>
  <c r="N84" i="6"/>
  <c r="D29" i="13"/>
  <c r="T96" i="6"/>
  <c r="Y96" i="6"/>
  <c r="V96" i="6"/>
  <c r="E27" i="13"/>
  <c r="F27" i="13" s="1"/>
  <c r="N92" i="6"/>
  <c r="S92" i="6"/>
  <c r="N93" i="6"/>
  <c r="S93" i="6"/>
  <c r="M85" i="6"/>
  <c r="K85" i="6"/>
  <c r="F21" i="13"/>
  <c r="J21" i="6"/>
  <c r="M21" i="6" s="1"/>
  <c r="H21" i="6"/>
  <c r="J14" i="6"/>
  <c r="G14" i="13" s="1"/>
  <c r="N49" i="6"/>
  <c r="M39" i="6"/>
  <c r="N39" i="6" s="1"/>
  <c r="AB37" i="6"/>
  <c r="AC39" i="7" s="1"/>
  <c r="AD39" i="7" s="1"/>
  <c r="AF39" i="7" s="1"/>
  <c r="AG39" i="7" s="1"/>
  <c r="M45" i="6"/>
  <c r="K45" i="6"/>
  <c r="AB155" i="29"/>
  <c r="AQ138" i="29"/>
  <c r="AU138" i="29"/>
  <c r="AX132" i="29"/>
  <c r="AV132" i="29"/>
  <c r="AV137" i="29"/>
  <c r="AX137" i="29"/>
  <c r="AU131" i="29"/>
  <c r="AQ131" i="29"/>
  <c r="AU128" i="29"/>
  <c r="AQ128" i="29"/>
  <c r="AV125" i="29"/>
  <c r="AX125" i="29"/>
  <c r="AX135" i="29"/>
  <c r="AV135" i="29"/>
  <c r="AU136" i="29"/>
  <c r="AQ136" i="29"/>
  <c r="AX127" i="29"/>
  <c r="AV127" i="29"/>
  <c r="AQ130" i="29"/>
  <c r="AU130" i="29"/>
  <c r="K61" i="30"/>
  <c r="AV111" i="29"/>
  <c r="AX111" i="29"/>
  <c r="AU106" i="29"/>
  <c r="AQ106" i="29"/>
  <c r="AU109" i="29"/>
  <c r="AQ109" i="29"/>
  <c r="AX113" i="29"/>
  <c r="AV113" i="29"/>
  <c r="AX105" i="29"/>
  <c r="AV105" i="29"/>
  <c r="AV114" i="29"/>
  <c r="AX114" i="29"/>
  <c r="AQ104" i="29"/>
  <c r="AU104" i="29"/>
  <c r="AV110" i="29"/>
  <c r="AX110" i="29"/>
  <c r="AQ108" i="29"/>
  <c r="AU108" i="29"/>
  <c r="AV103" i="29"/>
  <c r="AX103" i="29"/>
  <c r="H23" i="29"/>
  <c r="F60" i="30"/>
  <c r="G60" i="30" s="1"/>
  <c r="H60" i="30" s="1"/>
  <c r="I60" i="30" s="1"/>
  <c r="J60" i="30" s="1"/>
  <c r="F51" i="30"/>
  <c r="AW19" i="29"/>
  <c r="K157" i="29"/>
  <c r="M157" i="29"/>
  <c r="N156" i="29"/>
  <c r="S156" i="29"/>
  <c r="K153" i="29"/>
  <c r="M153" i="29"/>
  <c r="K149" i="29"/>
  <c r="M149" i="29"/>
  <c r="S154" i="29"/>
  <c r="N154" i="29"/>
  <c r="J118" i="29"/>
  <c r="K118" i="29" s="1"/>
  <c r="J24" i="29"/>
  <c r="M24" i="29" s="1"/>
  <c r="V90" i="29"/>
  <c r="T90" i="29"/>
  <c r="N90" i="29"/>
  <c r="J27" i="29"/>
  <c r="K27" i="29" s="1"/>
  <c r="N94" i="29"/>
  <c r="S94" i="29"/>
  <c r="AA86" i="29"/>
  <c r="AB86" i="29" s="1"/>
  <c r="J15" i="29"/>
  <c r="M15" i="29" s="1"/>
  <c r="M81" i="29"/>
  <c r="K81" i="29"/>
  <c r="V86" i="29"/>
  <c r="J74" i="29"/>
  <c r="K74" i="29" s="1"/>
  <c r="J16" i="29"/>
  <c r="M16" i="29" s="1"/>
  <c r="N16" i="29" s="1"/>
  <c r="N59" i="29"/>
  <c r="S59" i="29"/>
  <c r="I99" i="18"/>
  <c r="D59" i="18"/>
  <c r="D33" i="18"/>
  <c r="S116" i="5"/>
  <c r="N116" i="5"/>
  <c r="S104" i="5"/>
  <c r="N104" i="5"/>
  <c r="S114" i="5"/>
  <c r="N114" i="5"/>
  <c r="H118" i="5"/>
  <c r="F41" i="1"/>
  <c r="T125" i="5"/>
  <c r="T126" i="5"/>
  <c r="AB155" i="5"/>
  <c r="AF155" i="5"/>
  <c r="AG155" i="5" s="1"/>
  <c r="H20" i="5"/>
  <c r="N147" i="5"/>
  <c r="S147" i="5"/>
  <c r="E87" i="13"/>
  <c r="F87" i="13" s="1"/>
  <c r="J20" i="5"/>
  <c r="M20" i="5" s="1"/>
  <c r="S20" i="5" s="1"/>
  <c r="K153" i="13" s="1"/>
  <c r="N152" i="5"/>
  <c r="S152" i="5"/>
  <c r="T155" i="5"/>
  <c r="V155" i="5"/>
  <c r="AA153" i="5"/>
  <c r="T153" i="5"/>
  <c r="T67" i="5"/>
  <c r="V67" i="5"/>
  <c r="J74" i="5"/>
  <c r="K74" i="5" s="1"/>
  <c r="S71" i="5"/>
  <c r="N71" i="5"/>
  <c r="N64" i="5"/>
  <c r="S64" i="5"/>
  <c r="S59" i="5"/>
  <c r="N59" i="5"/>
  <c r="M69" i="5"/>
  <c r="K69" i="5"/>
  <c r="N68" i="5"/>
  <c r="S68" i="5"/>
  <c r="AK63" i="5"/>
  <c r="AG63" i="5"/>
  <c r="K61" i="5"/>
  <c r="M61" i="5"/>
  <c r="F37" i="1"/>
  <c r="H74" i="5"/>
  <c r="N60" i="5"/>
  <c r="S60" i="5"/>
  <c r="Z152" i="4"/>
  <c r="AE152" i="4"/>
  <c r="AH152" i="4" s="1"/>
  <c r="F59" i="18"/>
  <c r="J66" i="13"/>
  <c r="H41" i="13"/>
  <c r="AK46" i="4"/>
  <c r="AI46" i="4"/>
  <c r="AH45" i="4"/>
  <c r="AF45" i="4"/>
  <c r="AH37" i="4"/>
  <c r="AF37" i="4"/>
  <c r="AC39" i="4"/>
  <c r="AE39" i="4"/>
  <c r="AC44" i="4"/>
  <c r="AE44" i="4"/>
  <c r="AC43" i="4"/>
  <c r="AE43" i="4"/>
  <c r="J134" i="13"/>
  <c r="AH49" i="4"/>
  <c r="AF49" i="4"/>
  <c r="AH41" i="4"/>
  <c r="AF41" i="4"/>
  <c r="AK50" i="4"/>
  <c r="AI50" i="4"/>
  <c r="AC48" i="4"/>
  <c r="AE48" i="4"/>
  <c r="AE40" i="4"/>
  <c r="AC40" i="4"/>
  <c r="AE47" i="4"/>
  <c r="AC47" i="4"/>
  <c r="J70" i="13"/>
  <c r="L136" i="13"/>
  <c r="Q40" i="13"/>
  <c r="O69" i="13"/>
  <c r="O40" i="13"/>
  <c r="P40" i="13" s="1"/>
  <c r="Z14" i="4"/>
  <c r="Y170" i="4"/>
  <c r="AB170" i="4" s="1"/>
  <c r="T170" i="4"/>
  <c r="S179" i="4"/>
  <c r="N179" i="4"/>
  <c r="N176" i="4"/>
  <c r="S176" i="4"/>
  <c r="N173" i="4"/>
  <c r="S173" i="4"/>
  <c r="M177" i="4"/>
  <c r="K177" i="4"/>
  <c r="N178" i="4"/>
  <c r="S178" i="4"/>
  <c r="S181" i="4"/>
  <c r="N181" i="4"/>
  <c r="S182" i="4"/>
  <c r="N182" i="4"/>
  <c r="M169" i="4"/>
  <c r="J184" i="4"/>
  <c r="K184" i="4" s="1"/>
  <c r="K169" i="4"/>
  <c r="N174" i="4"/>
  <c r="S174" i="4"/>
  <c r="Y147" i="4"/>
  <c r="T147" i="4"/>
  <c r="V147" i="4"/>
  <c r="K153" i="4"/>
  <c r="M153" i="4"/>
  <c r="AB150" i="4"/>
  <c r="Z150" i="4"/>
  <c r="N149" i="4"/>
  <c r="S149" i="4"/>
  <c r="K157" i="4"/>
  <c r="M157" i="4"/>
  <c r="T126" i="4"/>
  <c r="Y126" i="4"/>
  <c r="V126" i="4"/>
  <c r="T134" i="4"/>
  <c r="Y134" i="4"/>
  <c r="V134" i="4"/>
  <c r="AB129" i="4"/>
  <c r="Z129" i="4"/>
  <c r="N138" i="4"/>
  <c r="T131" i="4"/>
  <c r="Y131" i="4"/>
  <c r="V131" i="4"/>
  <c r="Y130" i="4"/>
  <c r="Z133" i="4"/>
  <c r="AB133" i="4"/>
  <c r="K132" i="4"/>
  <c r="M132" i="4"/>
  <c r="J140" i="4"/>
  <c r="K140" i="4" s="1"/>
  <c r="N137" i="4"/>
  <c r="S137" i="4"/>
  <c r="N110" i="4"/>
  <c r="S110" i="4"/>
  <c r="T116" i="4"/>
  <c r="V116" i="4"/>
  <c r="N113" i="4"/>
  <c r="S113" i="4"/>
  <c r="S111" i="4"/>
  <c r="N111" i="4"/>
  <c r="N115" i="4"/>
  <c r="S115" i="4"/>
  <c r="V106" i="4"/>
  <c r="T106" i="4"/>
  <c r="Y106" i="4"/>
  <c r="V109" i="4"/>
  <c r="Y109" i="4"/>
  <c r="T109" i="4"/>
  <c r="Y116" i="4"/>
  <c r="AB116" i="4" s="1"/>
  <c r="S103" i="4"/>
  <c r="N103" i="4"/>
  <c r="S107" i="4"/>
  <c r="N107" i="4"/>
  <c r="T82" i="4"/>
  <c r="V82" i="4"/>
  <c r="Y82" i="4"/>
  <c r="N81" i="4"/>
  <c r="S81" i="4"/>
  <c r="V89" i="4"/>
  <c r="Y89" i="4"/>
  <c r="M94" i="4"/>
  <c r="K94" i="4"/>
  <c r="N93" i="4"/>
  <c r="S93" i="4"/>
  <c r="AB90" i="4"/>
  <c r="AC90" i="4" s="1"/>
  <c r="AB59" i="4"/>
  <c r="AE59" i="4" s="1"/>
  <c r="AH59" i="4" s="1"/>
  <c r="AI59" i="4" s="1"/>
  <c r="N69" i="4"/>
  <c r="S69" i="4"/>
  <c r="K60" i="4"/>
  <c r="J74" i="4"/>
  <c r="K74" i="4" s="1"/>
  <c r="M60" i="4"/>
  <c r="N72" i="4"/>
  <c r="S72" i="4"/>
  <c r="N71" i="4"/>
  <c r="S71" i="4"/>
  <c r="N68" i="4"/>
  <c r="S68" i="4"/>
  <c r="K63" i="4"/>
  <c r="M63" i="4"/>
  <c r="S70" i="4"/>
  <c r="N70" i="4"/>
  <c r="M67" i="4"/>
  <c r="K67" i="4"/>
  <c r="N64" i="4"/>
  <c r="S64" i="4"/>
  <c r="P47" i="13"/>
  <c r="I63" i="13"/>
  <c r="M47" i="13"/>
  <c r="G130" i="13"/>
  <c r="H130" i="13" s="1"/>
  <c r="K48" i="13"/>
  <c r="G64" i="13"/>
  <c r="H64" i="13" s="1"/>
  <c r="J132" i="13"/>
  <c r="L47" i="13"/>
  <c r="K39" i="13"/>
  <c r="O127" i="13"/>
  <c r="P127" i="13" s="1"/>
  <c r="L135" i="13"/>
  <c r="I46" i="13"/>
  <c r="J46" i="13" s="1"/>
  <c r="G52" i="13"/>
  <c r="K52" i="4"/>
  <c r="M68" i="13"/>
  <c r="I125" i="13"/>
  <c r="J125" i="13" s="1"/>
  <c r="I37" i="13"/>
  <c r="J37" i="13" s="1"/>
  <c r="K44" i="13"/>
  <c r="I38" i="13"/>
  <c r="J38" i="13" s="1"/>
  <c r="I126" i="13"/>
  <c r="J126" i="13" s="1"/>
  <c r="I60" i="13"/>
  <c r="J60" i="13" s="1"/>
  <c r="L127" i="13"/>
  <c r="K134" i="13"/>
  <c r="I59" i="13"/>
  <c r="J59" i="13" s="1"/>
  <c r="E52" i="13"/>
  <c r="F52" i="13" s="1"/>
  <c r="K66" i="13"/>
  <c r="G72" i="13"/>
  <c r="H72" i="13" s="1"/>
  <c r="G50" i="13"/>
  <c r="H50" i="13" s="1"/>
  <c r="O132" i="13"/>
  <c r="P132" i="13" s="1"/>
  <c r="G42" i="13"/>
  <c r="H42" i="13" s="1"/>
  <c r="I131" i="13"/>
  <c r="J131" i="13" s="1"/>
  <c r="I43" i="13"/>
  <c r="J43" i="13" s="1"/>
  <c r="G49" i="13"/>
  <c r="H49" i="13" s="1"/>
  <c r="G137" i="13"/>
  <c r="H137" i="13" s="1"/>
  <c r="G71" i="13"/>
  <c r="H71" i="13" s="1"/>
  <c r="K46" i="13"/>
  <c r="L40" i="13"/>
  <c r="I133" i="13"/>
  <c r="J133" i="13" s="1"/>
  <c r="I67" i="13"/>
  <c r="J67" i="13" s="1"/>
  <c r="I45" i="13"/>
  <c r="J45" i="13" s="1"/>
  <c r="I41" i="13"/>
  <c r="J41" i="13" s="1"/>
  <c r="N19" i="4"/>
  <c r="S19" i="4"/>
  <c r="H65" i="13"/>
  <c r="N20" i="4"/>
  <c r="S20" i="4"/>
  <c r="I65" i="13"/>
  <c r="J65" i="13" s="1"/>
  <c r="I91" i="27"/>
  <c r="I11" i="27"/>
  <c r="AW12" i="5"/>
  <c r="K97" i="30"/>
  <c r="I71" i="27"/>
  <c r="J410" i="22"/>
  <c r="U410" i="22"/>
  <c r="T410" i="22"/>
  <c r="I171" i="27"/>
  <c r="J87" i="1"/>
  <c r="E107" i="30"/>
  <c r="E88" i="30" s="1"/>
  <c r="K68" i="30"/>
  <c r="U131" i="22"/>
  <c r="J193" i="22"/>
  <c r="M410" i="22"/>
  <c r="T100" i="22"/>
  <c r="G255" i="22"/>
  <c r="Q100" i="22"/>
  <c r="K193" i="22"/>
  <c r="L317" i="22"/>
  <c r="F224" i="22"/>
  <c r="O154" i="22"/>
  <c r="V441" i="22"/>
  <c r="U193" i="22"/>
  <c r="M131" i="22"/>
  <c r="M61" i="22"/>
  <c r="P38" i="22"/>
  <c r="K123" i="22"/>
  <c r="E433" i="22"/>
  <c r="F193" i="22"/>
  <c r="D247" i="22"/>
  <c r="F131" i="22"/>
  <c r="V69" i="22"/>
  <c r="M441" i="22"/>
  <c r="Q441" i="22"/>
  <c r="I441" i="22"/>
  <c r="P410" i="22"/>
  <c r="S410" i="22"/>
  <c r="N410" i="22"/>
  <c r="L379" i="22"/>
  <c r="M379" i="22"/>
  <c r="S379" i="22"/>
  <c r="J317" i="22"/>
  <c r="V255" i="22"/>
  <c r="Q255" i="22"/>
  <c r="J247" i="22"/>
  <c r="S100" i="22"/>
  <c r="U100" i="22"/>
  <c r="O100" i="22"/>
  <c r="R100" i="22"/>
  <c r="I69" i="22"/>
  <c r="V193" i="22"/>
  <c r="M193" i="22"/>
  <c r="U255" i="22"/>
  <c r="E247" i="22"/>
  <c r="J379" i="22"/>
  <c r="U433" i="22"/>
  <c r="D96" i="22"/>
  <c r="V410" i="22"/>
  <c r="U38" i="22"/>
  <c r="J131" i="22"/>
  <c r="T340" i="22"/>
  <c r="D282" i="22"/>
  <c r="L69" i="22"/>
  <c r="I162" i="22"/>
  <c r="W69" i="22"/>
  <c r="N100" i="22"/>
  <c r="G286" i="22"/>
  <c r="W410" i="22"/>
  <c r="R38" i="22"/>
  <c r="S131" i="22"/>
  <c r="Q193" i="22"/>
  <c r="D127" i="22"/>
  <c r="T433" i="22"/>
  <c r="N309" i="22"/>
  <c r="N317" i="22"/>
  <c r="R433" i="22"/>
  <c r="R441" i="22"/>
  <c r="J441" i="22"/>
  <c r="Q410" i="22"/>
  <c r="D406" i="22"/>
  <c r="D24" i="24" s="1"/>
  <c r="V371" i="22"/>
  <c r="V379" i="22"/>
  <c r="D344" i="22"/>
  <c r="I348" i="22"/>
  <c r="O317" i="22"/>
  <c r="K317" i="22"/>
  <c r="K255" i="22"/>
  <c r="P247" i="22"/>
  <c r="U224" i="22"/>
  <c r="D220" i="22"/>
  <c r="I224" i="22"/>
  <c r="N162" i="22"/>
  <c r="U162" i="22"/>
  <c r="D158" i="22"/>
  <c r="E123" i="22"/>
  <c r="V100" i="22"/>
  <c r="L100" i="22"/>
  <c r="M92" i="22"/>
  <c r="H69" i="22"/>
  <c r="D437" i="22"/>
  <c r="D441" i="22"/>
  <c r="F433" i="22"/>
  <c r="F441" i="22"/>
  <c r="H402" i="22"/>
  <c r="H410" i="22"/>
  <c r="G410" i="22"/>
  <c r="G402" i="22"/>
  <c r="F410" i="22"/>
  <c r="F402" i="22"/>
  <c r="G379" i="22"/>
  <c r="G371" i="22"/>
  <c r="F379" i="22"/>
  <c r="F371" i="22"/>
  <c r="E379" i="22"/>
  <c r="E371" i="22"/>
  <c r="H348" i="22"/>
  <c r="E348" i="22"/>
  <c r="E340" i="22"/>
  <c r="D317" i="22"/>
  <c r="H317" i="22"/>
  <c r="D313" i="22"/>
  <c r="E317" i="22"/>
  <c r="E309" i="22"/>
  <c r="E286" i="22"/>
  <c r="D251" i="22"/>
  <c r="E224" i="22"/>
  <c r="E216" i="22"/>
  <c r="D189" i="22"/>
  <c r="O193" i="22"/>
  <c r="G185" i="22"/>
  <c r="E162" i="22"/>
  <c r="E154" i="22"/>
  <c r="G162" i="22"/>
  <c r="G154" i="22"/>
  <c r="G131" i="22"/>
  <c r="G123" i="22"/>
  <c r="D131" i="22"/>
  <c r="D123" i="22"/>
  <c r="E100" i="22"/>
  <c r="E92" i="22"/>
  <c r="F100" i="22"/>
  <c r="F92" i="22"/>
  <c r="D65" i="22"/>
  <c r="G69" i="22"/>
  <c r="G61" i="22"/>
  <c r="V38" i="22"/>
  <c r="V30" i="22"/>
  <c r="S38" i="22"/>
  <c r="S30" i="22"/>
  <c r="K38" i="22"/>
  <c r="K30" i="22"/>
  <c r="M38" i="22"/>
  <c r="M30" i="22"/>
  <c r="W38" i="22"/>
  <c r="J38" i="22"/>
  <c r="J30" i="22"/>
  <c r="F62" i="30"/>
  <c r="G62" i="30" s="1"/>
  <c r="H62" i="30" s="1"/>
  <c r="I62" i="30" s="1"/>
  <c r="J62" i="30" s="1"/>
  <c r="I147" i="27"/>
  <c r="D37" i="18"/>
  <c r="AW26" i="29"/>
  <c r="AE65" i="4"/>
  <c r="AH65" i="4" s="1"/>
  <c r="D45" i="18"/>
  <c r="T23" i="7"/>
  <c r="H30" i="2"/>
  <c r="F30" i="2"/>
  <c r="AW15" i="29"/>
  <c r="K59" i="30"/>
  <c r="AW16" i="29"/>
  <c r="AW18" i="29"/>
  <c r="AW27" i="29"/>
  <c r="J51" i="30"/>
  <c r="AW24" i="29"/>
  <c r="AW22" i="29"/>
  <c r="K55" i="30"/>
  <c r="G51" i="30"/>
  <c r="G56" i="30"/>
  <c r="H56" i="30" s="1"/>
  <c r="I56" i="30" s="1"/>
  <c r="J56" i="30" s="1"/>
  <c r="AW20" i="29"/>
  <c r="H60" i="18"/>
  <c r="E93" i="30"/>
  <c r="E30" i="2"/>
  <c r="G58" i="30"/>
  <c r="H58" i="30" s="1"/>
  <c r="I58" i="30" s="1"/>
  <c r="J58" i="30" s="1"/>
  <c r="H56" i="18"/>
  <c r="I19" i="27"/>
  <c r="H27" i="27"/>
  <c r="H27" i="18" s="1"/>
  <c r="O38" i="22"/>
  <c r="L38" i="22"/>
  <c r="D27" i="27"/>
  <c r="D27" i="18" s="1"/>
  <c r="G53" i="18"/>
  <c r="D41" i="18"/>
  <c r="F58" i="18"/>
  <c r="D53" i="18"/>
  <c r="D13" i="18"/>
  <c r="F12" i="18"/>
  <c r="E12" i="18"/>
  <c r="G12" i="18"/>
  <c r="H21" i="22"/>
  <c r="H39" i="22"/>
  <c r="D12" i="18"/>
  <c r="N38" i="22"/>
  <c r="M132" i="13"/>
  <c r="E92" i="30"/>
  <c r="AF90" i="29"/>
  <c r="AK90" i="29" s="1"/>
  <c r="AF159" i="5"/>
  <c r="AG159" i="5" s="1"/>
  <c r="AA126" i="5"/>
  <c r="AB126" i="5" s="1"/>
  <c r="AE104" i="4"/>
  <c r="AC104" i="4"/>
  <c r="Z91" i="4"/>
  <c r="AB91" i="4"/>
  <c r="AB62" i="4"/>
  <c r="Z62" i="4"/>
  <c r="G27" i="27"/>
  <c r="G27" i="18" s="1"/>
  <c r="F64" i="18"/>
  <c r="E27" i="27"/>
  <c r="E27" i="18" s="1"/>
  <c r="F21" i="18"/>
  <c r="I21" i="27"/>
  <c r="I16" i="27"/>
  <c r="E53" i="18"/>
  <c r="I187" i="27"/>
  <c r="I14" i="27"/>
  <c r="H20" i="18"/>
  <c r="I20" i="18" s="1"/>
  <c r="F63" i="18"/>
  <c r="G55" i="18"/>
  <c r="G63" i="18"/>
  <c r="G30" i="2"/>
  <c r="G99" i="30"/>
  <c r="I16" i="18"/>
  <c r="K69" i="30"/>
  <c r="I27" i="2" s="1"/>
  <c r="AR29" i="29"/>
  <c r="K57" i="30"/>
  <c r="AW96" i="29"/>
  <c r="AW21" i="29"/>
  <c r="I51" i="30"/>
  <c r="H51" i="30"/>
  <c r="AH29" i="29"/>
  <c r="AW52" i="29"/>
  <c r="G65" i="18"/>
  <c r="F98" i="18"/>
  <c r="G61" i="18"/>
  <c r="F52" i="18"/>
  <c r="H96" i="18"/>
  <c r="I96" i="18" s="1"/>
  <c r="E62" i="18"/>
  <c r="E61" i="18"/>
  <c r="E54" i="18"/>
  <c r="D36" i="18"/>
  <c r="I18" i="27"/>
  <c r="D38" i="18"/>
  <c r="J99" i="30"/>
  <c r="I99" i="30"/>
  <c r="D64" i="18"/>
  <c r="D44" i="18"/>
  <c r="I167" i="27"/>
  <c r="D52" i="18"/>
  <c r="I24" i="27"/>
  <c r="D63" i="18"/>
  <c r="I13" i="27"/>
  <c r="D17" i="18"/>
  <c r="I17" i="18" s="1"/>
  <c r="D25" i="18"/>
  <c r="I25" i="18" s="1"/>
  <c r="I24" i="18"/>
  <c r="T100" i="7"/>
  <c r="U100" i="7" s="1"/>
  <c r="T26" i="7"/>
  <c r="U26" i="7" s="1"/>
  <c r="M136" i="13"/>
  <c r="F137" i="13"/>
  <c r="N30" i="7"/>
  <c r="H138" i="13"/>
  <c r="F138" i="13"/>
  <c r="H133" i="13"/>
  <c r="J129" i="13"/>
  <c r="O30" i="7"/>
  <c r="H125" i="13"/>
  <c r="G140" i="13"/>
  <c r="J30" i="7"/>
  <c r="H30" i="7"/>
  <c r="F30" i="7"/>
  <c r="E140" i="13"/>
  <c r="H135" i="13"/>
  <c r="F135" i="13"/>
  <c r="P30" i="7"/>
  <c r="D140" i="13"/>
  <c r="F131" i="13"/>
  <c r="H131" i="13"/>
  <c r="F125" i="13"/>
  <c r="D40" i="18"/>
  <c r="D43" i="18"/>
  <c r="AB30" i="7"/>
  <c r="D42" i="18"/>
  <c r="AH30" i="7"/>
  <c r="AN30" i="7"/>
  <c r="V30" i="7"/>
  <c r="I87" i="18"/>
  <c r="AM29" i="6"/>
  <c r="D32" i="18"/>
  <c r="R30" i="7"/>
  <c r="D127" i="18" s="1"/>
  <c r="D26" i="22"/>
  <c r="D27" i="22" s="1"/>
  <c r="T169" i="7"/>
  <c r="U169" i="7" s="1"/>
  <c r="D34" i="18"/>
  <c r="U28" i="7"/>
  <c r="F99" i="30"/>
  <c r="F113" i="30"/>
  <c r="I18" i="18"/>
  <c r="W159" i="7"/>
  <c r="X159" i="7" s="1"/>
  <c r="Z159" i="7" s="1"/>
  <c r="AA159" i="7" s="1"/>
  <c r="AA166" i="7"/>
  <c r="W156" i="7"/>
  <c r="X156" i="7" s="1"/>
  <c r="Z156" i="7" s="1"/>
  <c r="AI167" i="7"/>
  <c r="AJ167" i="7" s="1"/>
  <c r="AL167" i="7" s="1"/>
  <c r="AC166" i="7"/>
  <c r="AD166" i="7" s="1"/>
  <c r="W158" i="7"/>
  <c r="X158" i="7" s="1"/>
  <c r="Z158" i="7" s="1"/>
  <c r="F93" i="30"/>
  <c r="G82" i="30"/>
  <c r="H82" i="30" s="1"/>
  <c r="I82" i="30" s="1"/>
  <c r="J82" i="30" s="1"/>
  <c r="W154" i="7"/>
  <c r="T135" i="6"/>
  <c r="Y135" i="6"/>
  <c r="T115" i="6"/>
  <c r="Y115" i="6"/>
  <c r="V115" i="6"/>
  <c r="E90" i="30"/>
  <c r="S60" i="6"/>
  <c r="T60" i="6" s="1"/>
  <c r="Z37" i="6"/>
  <c r="N133" i="6"/>
  <c r="S133" i="6"/>
  <c r="N127" i="6"/>
  <c r="S127" i="6"/>
  <c r="T137" i="6"/>
  <c r="V137" i="6"/>
  <c r="Y137" i="6"/>
  <c r="N128" i="6"/>
  <c r="S128" i="6"/>
  <c r="V138" i="6"/>
  <c r="Y138" i="6"/>
  <c r="T138" i="6"/>
  <c r="J25" i="6"/>
  <c r="G25" i="13" s="1"/>
  <c r="H25" i="13" s="1"/>
  <c r="S131" i="6"/>
  <c r="N131" i="6"/>
  <c r="H25" i="6"/>
  <c r="Y129" i="6"/>
  <c r="V129" i="6"/>
  <c r="T129" i="6"/>
  <c r="G80" i="30"/>
  <c r="H80" i="30" s="1"/>
  <c r="I80" i="30" s="1"/>
  <c r="J80" i="30" s="1"/>
  <c r="F92" i="30"/>
  <c r="V130" i="6"/>
  <c r="Y130" i="6"/>
  <c r="T130" i="6"/>
  <c r="Y134" i="6"/>
  <c r="V134" i="6"/>
  <c r="T134" i="6"/>
  <c r="N111" i="6"/>
  <c r="S111" i="6"/>
  <c r="E91" i="30"/>
  <c r="N109" i="6"/>
  <c r="S109" i="6"/>
  <c r="J27" i="6"/>
  <c r="K27" i="6" s="1"/>
  <c r="F91" i="30"/>
  <c r="G78" i="30"/>
  <c r="H78" i="30" s="1"/>
  <c r="I78" i="30" s="1"/>
  <c r="J78" i="30" s="1"/>
  <c r="G76" i="30"/>
  <c r="H76" i="30" s="1"/>
  <c r="I76" i="30" s="1"/>
  <c r="J76" i="30" s="1"/>
  <c r="N86" i="6"/>
  <c r="S86" i="6"/>
  <c r="S83" i="6"/>
  <c r="N83" i="6"/>
  <c r="H19" i="6"/>
  <c r="N94" i="6"/>
  <c r="S94" i="6"/>
  <c r="N88" i="6"/>
  <c r="S88" i="6"/>
  <c r="Y89" i="6"/>
  <c r="V89" i="6"/>
  <c r="T89" i="6"/>
  <c r="T84" i="6"/>
  <c r="Y84" i="6"/>
  <c r="V84" i="6"/>
  <c r="N87" i="6"/>
  <c r="S87" i="6"/>
  <c r="K66" i="6"/>
  <c r="M66" i="6"/>
  <c r="S65" i="6"/>
  <c r="N65" i="6"/>
  <c r="N67" i="6"/>
  <c r="S67" i="6"/>
  <c r="S42" i="6"/>
  <c r="N42" i="6"/>
  <c r="J19" i="6"/>
  <c r="K19" i="6" s="1"/>
  <c r="T64" i="6"/>
  <c r="N71" i="6"/>
  <c r="S71" i="6"/>
  <c r="N72" i="6"/>
  <c r="S72" i="6"/>
  <c r="N68" i="6"/>
  <c r="S68" i="6"/>
  <c r="E17" i="13"/>
  <c r="F17" i="13" s="1"/>
  <c r="J17" i="6"/>
  <c r="H17" i="6"/>
  <c r="N63" i="6"/>
  <c r="S63" i="6"/>
  <c r="N69" i="6"/>
  <c r="S69" i="6"/>
  <c r="N73" i="6"/>
  <c r="S73" i="6"/>
  <c r="N61" i="6"/>
  <c r="S61" i="6"/>
  <c r="F69" i="1"/>
  <c r="E10" i="2" s="1"/>
  <c r="G73" i="1"/>
  <c r="Y49" i="6"/>
  <c r="Z49" i="6" s="1"/>
  <c r="V49" i="6"/>
  <c r="U29" i="6"/>
  <c r="X45" i="7"/>
  <c r="N40" i="6"/>
  <c r="S40" i="6"/>
  <c r="S41" i="6"/>
  <c r="N41" i="6"/>
  <c r="AC45" i="7"/>
  <c r="AC43" i="6"/>
  <c r="AE43" i="6"/>
  <c r="Z48" i="6"/>
  <c r="AB48" i="6"/>
  <c r="W50" i="7"/>
  <c r="W40" i="7"/>
  <c r="Z38" i="6"/>
  <c r="AB38" i="6"/>
  <c r="K44" i="6"/>
  <c r="M44" i="6"/>
  <c r="H22" i="6"/>
  <c r="J22" i="6"/>
  <c r="E22" i="13"/>
  <c r="F22" i="13" s="1"/>
  <c r="F72" i="30"/>
  <c r="Z46" i="6"/>
  <c r="AB46" i="6"/>
  <c r="W48" i="7"/>
  <c r="Z50" i="6"/>
  <c r="AB50" i="6"/>
  <c r="W52" i="7"/>
  <c r="M47" i="6"/>
  <c r="K47" i="6"/>
  <c r="J52" i="6"/>
  <c r="K52" i="6" s="1"/>
  <c r="J15" i="6"/>
  <c r="H15" i="6"/>
  <c r="E15" i="13"/>
  <c r="F15" i="13" s="1"/>
  <c r="G29" i="6"/>
  <c r="H29" i="6" s="1"/>
  <c r="AM29" i="29"/>
  <c r="AC29" i="29"/>
  <c r="AW140" i="29"/>
  <c r="AW25" i="29"/>
  <c r="AW118" i="29"/>
  <c r="AW23" i="29"/>
  <c r="AW14" i="29"/>
  <c r="AW17" i="29"/>
  <c r="AW74" i="29"/>
  <c r="AW162" i="29"/>
  <c r="K53" i="30"/>
  <c r="X29" i="29"/>
  <c r="T159" i="29"/>
  <c r="AA159" i="29"/>
  <c r="V159" i="29"/>
  <c r="AF151" i="29"/>
  <c r="AB151" i="29"/>
  <c r="AB147" i="29"/>
  <c r="AF147" i="29"/>
  <c r="AF160" i="29"/>
  <c r="AB160" i="29"/>
  <c r="AK155" i="29"/>
  <c r="AG155" i="29"/>
  <c r="V50" i="29"/>
  <c r="J19" i="29"/>
  <c r="M19" i="29" s="1"/>
  <c r="J140" i="29"/>
  <c r="K140" i="29" s="1"/>
  <c r="H17" i="29"/>
  <c r="H20" i="29"/>
  <c r="H25" i="29"/>
  <c r="M88" i="29"/>
  <c r="K88" i="29"/>
  <c r="N85" i="29"/>
  <c r="S85" i="29"/>
  <c r="N82" i="29"/>
  <c r="S82" i="29"/>
  <c r="S92" i="29"/>
  <c r="N92" i="29"/>
  <c r="K84" i="29"/>
  <c r="M84" i="29"/>
  <c r="K93" i="29"/>
  <c r="M93" i="29"/>
  <c r="J96" i="29"/>
  <c r="K96" i="29" s="1"/>
  <c r="K23" i="29"/>
  <c r="M23" i="29"/>
  <c r="S83" i="29"/>
  <c r="N83" i="29"/>
  <c r="S89" i="29"/>
  <c r="N89" i="29"/>
  <c r="AB71" i="29"/>
  <c r="AF71" i="29"/>
  <c r="J26" i="29"/>
  <c r="H26" i="29"/>
  <c r="S69" i="29"/>
  <c r="N69" i="29"/>
  <c r="N62" i="29"/>
  <c r="S62" i="29"/>
  <c r="N63" i="29"/>
  <c r="S63" i="29"/>
  <c r="T67" i="29"/>
  <c r="V67" i="29"/>
  <c r="AA67" i="29"/>
  <c r="N65" i="29"/>
  <c r="S65" i="29"/>
  <c r="J22" i="29"/>
  <c r="H22" i="29"/>
  <c r="T64" i="29"/>
  <c r="V64" i="29"/>
  <c r="AA64" i="29"/>
  <c r="AA60" i="29"/>
  <c r="V60" i="29"/>
  <c r="T60" i="29"/>
  <c r="M70" i="29"/>
  <c r="K70" i="29"/>
  <c r="N66" i="29"/>
  <c r="S66" i="29"/>
  <c r="M61" i="29"/>
  <c r="K61" i="29"/>
  <c r="AA43" i="29"/>
  <c r="T43" i="29"/>
  <c r="V43" i="29"/>
  <c r="V40" i="29"/>
  <c r="T40" i="29"/>
  <c r="AA40" i="29"/>
  <c r="N39" i="29"/>
  <c r="S39" i="29"/>
  <c r="AB41" i="29"/>
  <c r="AF41" i="29"/>
  <c r="V49" i="29"/>
  <c r="AA49" i="29"/>
  <c r="T49" i="29"/>
  <c r="M46" i="29"/>
  <c r="K46" i="29"/>
  <c r="N38" i="29"/>
  <c r="S38" i="29"/>
  <c r="K17" i="29"/>
  <c r="M17" i="29"/>
  <c r="J21" i="29"/>
  <c r="H21" i="29"/>
  <c r="J52" i="29"/>
  <c r="K52" i="29" s="1"/>
  <c r="S45" i="29"/>
  <c r="N48" i="29"/>
  <c r="G53" i="1"/>
  <c r="F51" i="1"/>
  <c r="M20" i="29"/>
  <c r="K20" i="29"/>
  <c r="N44" i="29"/>
  <c r="S44" i="29"/>
  <c r="M25" i="29"/>
  <c r="K25" i="29"/>
  <c r="U29" i="29"/>
  <c r="G29" i="29"/>
  <c r="H29" i="29" s="1"/>
  <c r="J14" i="29"/>
  <c r="H14" i="29"/>
  <c r="H62" i="18"/>
  <c r="I102" i="18"/>
  <c r="I94" i="18"/>
  <c r="I93" i="18"/>
  <c r="H53" i="18"/>
  <c r="I33" i="30"/>
  <c r="G29" i="2" s="1"/>
  <c r="E60" i="18"/>
  <c r="E58" i="18"/>
  <c r="H33" i="30"/>
  <c r="F29" i="2" s="1"/>
  <c r="AF109" i="5"/>
  <c r="AG109" i="5" s="1"/>
  <c r="D58" i="18"/>
  <c r="E35" i="30"/>
  <c r="J32" i="1"/>
  <c r="E33" i="30" s="1"/>
  <c r="T150" i="5"/>
  <c r="AA150" i="5"/>
  <c r="V150" i="5"/>
  <c r="T156" i="5"/>
  <c r="M118" i="5"/>
  <c r="H41" i="1" s="1"/>
  <c r="T105" i="5"/>
  <c r="AA88" i="5"/>
  <c r="V88" i="5"/>
  <c r="T88" i="5"/>
  <c r="T84" i="5"/>
  <c r="AA84" i="5"/>
  <c r="V84" i="5"/>
  <c r="AA138" i="5"/>
  <c r="V138" i="5"/>
  <c r="T138" i="5"/>
  <c r="U29" i="5"/>
  <c r="H140" i="5"/>
  <c r="F43" i="1"/>
  <c r="N130" i="5"/>
  <c r="S130" i="5"/>
  <c r="N136" i="5"/>
  <c r="S136" i="5"/>
  <c r="N137" i="5"/>
  <c r="S137" i="5"/>
  <c r="K135" i="5"/>
  <c r="M135" i="5"/>
  <c r="J140" i="5"/>
  <c r="M127" i="5"/>
  <c r="K127" i="5"/>
  <c r="S134" i="5"/>
  <c r="N134" i="5"/>
  <c r="K131" i="5"/>
  <c r="M131" i="5"/>
  <c r="M19" i="5"/>
  <c r="S19" i="5" s="1"/>
  <c r="K19" i="5"/>
  <c r="G86" i="13"/>
  <c r="AB108" i="5"/>
  <c r="V107" i="5"/>
  <c r="AA107" i="5"/>
  <c r="T107" i="5"/>
  <c r="E152" i="13"/>
  <c r="F152" i="13" s="1"/>
  <c r="D13" i="2"/>
  <c r="N110" i="5"/>
  <c r="S110" i="5"/>
  <c r="K118" i="5"/>
  <c r="G41" i="1"/>
  <c r="S115" i="5"/>
  <c r="N115" i="5"/>
  <c r="H19" i="5"/>
  <c r="E86" i="13"/>
  <c r="F86" i="13" s="1"/>
  <c r="V112" i="5"/>
  <c r="T111" i="5"/>
  <c r="V111" i="5"/>
  <c r="E151" i="13"/>
  <c r="F151" i="13" s="1"/>
  <c r="J18" i="5"/>
  <c r="E85" i="13"/>
  <c r="F85" i="13" s="1"/>
  <c r="H18" i="5"/>
  <c r="T94" i="5"/>
  <c r="V94" i="5"/>
  <c r="G152" i="13"/>
  <c r="M85" i="5"/>
  <c r="K85" i="5"/>
  <c r="K93" i="5"/>
  <c r="M93" i="5"/>
  <c r="S90" i="5"/>
  <c r="N90" i="5"/>
  <c r="F159" i="13"/>
  <c r="AA94" i="5"/>
  <c r="AF94" i="5" s="1"/>
  <c r="D162" i="13"/>
  <c r="S91" i="5"/>
  <c r="N91" i="5"/>
  <c r="S92" i="5"/>
  <c r="N92" i="5"/>
  <c r="M89" i="5"/>
  <c r="K89" i="5"/>
  <c r="M82" i="5"/>
  <c r="J96" i="5"/>
  <c r="K82" i="5"/>
  <c r="E155" i="13"/>
  <c r="F155" i="13" s="1"/>
  <c r="E89" i="13"/>
  <c r="F89" i="13" s="1"/>
  <c r="J22" i="5"/>
  <c r="H22" i="5"/>
  <c r="V83" i="5"/>
  <c r="E150" i="13"/>
  <c r="F150" i="13" s="1"/>
  <c r="J17" i="5"/>
  <c r="H17" i="5"/>
  <c r="E84" i="13"/>
  <c r="F84" i="13" s="1"/>
  <c r="E158" i="13"/>
  <c r="F158" i="13" s="1"/>
  <c r="J25" i="5"/>
  <c r="H25" i="5"/>
  <c r="E92" i="13"/>
  <c r="F92" i="13" s="1"/>
  <c r="N87" i="5"/>
  <c r="S87" i="5"/>
  <c r="H96" i="5"/>
  <c r="F39" i="1"/>
  <c r="S86" i="5"/>
  <c r="N86" i="5"/>
  <c r="F35" i="1"/>
  <c r="H52" i="5"/>
  <c r="J27" i="5"/>
  <c r="H27" i="5"/>
  <c r="E160" i="13"/>
  <c r="F160" i="13" s="1"/>
  <c r="E94" i="13"/>
  <c r="E90" i="13"/>
  <c r="F90" i="13" s="1"/>
  <c r="J23" i="5"/>
  <c r="E156" i="13"/>
  <c r="F156" i="13" s="1"/>
  <c r="H23" i="5"/>
  <c r="E88" i="13"/>
  <c r="F88" i="13" s="1"/>
  <c r="H21" i="5"/>
  <c r="E154" i="13"/>
  <c r="F154" i="13" s="1"/>
  <c r="J21" i="5"/>
  <c r="E82" i="13"/>
  <c r="F82" i="13" s="1"/>
  <c r="H15" i="5"/>
  <c r="G29" i="5"/>
  <c r="J15" i="5"/>
  <c r="E148" i="13"/>
  <c r="F148" i="13" s="1"/>
  <c r="H13" i="18"/>
  <c r="I22" i="18"/>
  <c r="I22" i="27"/>
  <c r="I15" i="27"/>
  <c r="I127" i="27"/>
  <c r="E63" i="18"/>
  <c r="H63" i="18"/>
  <c r="I23" i="18"/>
  <c r="I107" i="27"/>
  <c r="I17" i="27"/>
  <c r="H55" i="18"/>
  <c r="I20" i="27"/>
  <c r="I101" i="18"/>
  <c r="I14" i="18"/>
  <c r="I12" i="27"/>
  <c r="F56" i="18"/>
  <c r="H54" i="18"/>
  <c r="I23" i="27"/>
  <c r="I25" i="27"/>
  <c r="F27" i="27"/>
  <c r="F27" i="18" s="1"/>
  <c r="I47" i="27"/>
  <c r="F57" i="18"/>
  <c r="D19" i="18"/>
  <c r="I19" i="18" s="1"/>
  <c r="D39" i="18"/>
  <c r="D54" i="18"/>
  <c r="I67" i="27"/>
  <c r="D30" i="2"/>
  <c r="K14" i="30"/>
  <c r="D35" i="18"/>
  <c r="D15" i="18"/>
  <c r="I15" i="18" s="1"/>
  <c r="E139" i="30"/>
  <c r="T118" i="13"/>
  <c r="J118" i="13"/>
  <c r="H118" i="13"/>
  <c r="F118" i="13"/>
  <c r="V118" i="13"/>
  <c r="Y118" i="13"/>
  <c r="R118" i="13"/>
  <c r="P118" i="13"/>
  <c r="I95" i="18"/>
  <c r="H58" i="18"/>
  <c r="K37" i="30"/>
  <c r="H103" i="18"/>
  <c r="I103" i="18" s="1"/>
  <c r="J33" i="30"/>
  <c r="H31" i="2" s="1"/>
  <c r="H64" i="18"/>
  <c r="H59" i="18"/>
  <c r="H57" i="18"/>
  <c r="H65" i="18"/>
  <c r="AR29" i="5"/>
  <c r="H107" i="18" s="1"/>
  <c r="G54" i="18"/>
  <c r="AW16" i="5"/>
  <c r="G60" i="18"/>
  <c r="G62" i="18"/>
  <c r="G64" i="18"/>
  <c r="G58" i="18"/>
  <c r="K39" i="30"/>
  <c r="AW74" i="5"/>
  <c r="F99" i="18"/>
  <c r="F55" i="18"/>
  <c r="AW118" i="5"/>
  <c r="F65" i="18"/>
  <c r="E93" i="18"/>
  <c r="AW22" i="5"/>
  <c r="E59" i="18"/>
  <c r="E52" i="18"/>
  <c r="G33" i="30"/>
  <c r="E31" i="2" s="1"/>
  <c r="E56" i="18"/>
  <c r="AW27" i="5"/>
  <c r="AC29" i="5"/>
  <c r="E107" i="18" s="1"/>
  <c r="E64" i="18"/>
  <c r="E57" i="18"/>
  <c r="AW162" i="5"/>
  <c r="D62" i="18"/>
  <c r="AW24" i="5"/>
  <c r="AW140" i="5"/>
  <c r="AB111" i="5"/>
  <c r="AF111" i="5"/>
  <c r="K35" i="30"/>
  <c r="AW26" i="5"/>
  <c r="AW20" i="5"/>
  <c r="D104" i="18"/>
  <c r="I104" i="18" s="1"/>
  <c r="I98" i="18"/>
  <c r="D56" i="18"/>
  <c r="D55" i="18"/>
  <c r="D100" i="18"/>
  <c r="I100" i="18" s="1"/>
  <c r="D60" i="18"/>
  <c r="AW18" i="5"/>
  <c r="K43" i="30"/>
  <c r="AB132" i="5"/>
  <c r="AF132" i="5"/>
  <c r="K41" i="30"/>
  <c r="AW23" i="5"/>
  <c r="X29" i="5"/>
  <c r="D107" i="18" s="1"/>
  <c r="D61" i="18"/>
  <c r="D105" i="18"/>
  <c r="I105" i="18" s="1"/>
  <c r="D92" i="18"/>
  <c r="I92" i="18" s="1"/>
  <c r="AG66" i="5"/>
  <c r="AK66" i="5"/>
  <c r="D65" i="18"/>
  <c r="D57" i="18"/>
  <c r="F103" i="18"/>
  <c r="AW25" i="5"/>
  <c r="F53" i="18"/>
  <c r="AW15" i="5"/>
  <c r="G56" i="18"/>
  <c r="G96" i="18"/>
  <c r="AW52" i="5"/>
  <c r="F102" i="18"/>
  <c r="F62" i="18"/>
  <c r="G92" i="18"/>
  <c r="G52" i="18"/>
  <c r="AM29" i="5"/>
  <c r="G59" i="18"/>
  <c r="G99" i="18"/>
  <c r="F54" i="18"/>
  <c r="F94" i="18"/>
  <c r="AH29" i="5"/>
  <c r="F107" i="18" s="1"/>
  <c r="AW14" i="5"/>
  <c r="AW21" i="5"/>
  <c r="AK151" i="5"/>
  <c r="AG151" i="5"/>
  <c r="K45" i="30"/>
  <c r="F33" i="30"/>
  <c r="D31" i="2" s="1"/>
  <c r="AW17" i="5"/>
  <c r="E55" i="18"/>
  <c r="E95" i="18"/>
  <c r="D97" i="18"/>
  <c r="I97" i="18" s="1"/>
  <c r="AW19" i="5"/>
  <c r="AW96" i="5"/>
  <c r="H52" i="18"/>
  <c r="H12" i="18"/>
  <c r="H21" i="18"/>
  <c r="I21" i="18" s="1"/>
  <c r="H61" i="18"/>
  <c r="G57" i="18"/>
  <c r="G17" i="18"/>
  <c r="F20" i="18"/>
  <c r="F60" i="18"/>
  <c r="E25" i="18"/>
  <c r="E65" i="18"/>
  <c r="I87" i="27"/>
  <c r="U27" i="7"/>
  <c r="U25" i="7"/>
  <c r="O135" i="13"/>
  <c r="P135" i="13" s="1"/>
  <c r="U20" i="7"/>
  <c r="U18" i="7"/>
  <c r="O128" i="13"/>
  <c r="P128" i="13" s="1"/>
  <c r="U24" i="7"/>
  <c r="O134" i="13"/>
  <c r="U22" i="7"/>
  <c r="U21" i="7"/>
  <c r="U19" i="7"/>
  <c r="U16" i="7"/>
  <c r="U17" i="7"/>
  <c r="U15" i="7"/>
  <c r="H99" i="30"/>
  <c r="H380" i="22" l="1"/>
  <c r="H362" i="22"/>
  <c r="H370" i="22" s="1"/>
  <c r="V25" i="4"/>
  <c r="Y110" i="6"/>
  <c r="Z110" i="6" s="1"/>
  <c r="V105" i="5"/>
  <c r="T148" i="29"/>
  <c r="V148" i="29"/>
  <c r="T112" i="4"/>
  <c r="M96" i="4"/>
  <c r="N96" i="4" s="1"/>
  <c r="AE87" i="4"/>
  <c r="AH87" i="4" s="1"/>
  <c r="AI87" i="4" s="1"/>
  <c r="T25" i="4"/>
  <c r="K70" i="13"/>
  <c r="M142" i="6"/>
  <c r="N142" i="6" s="1"/>
  <c r="S136" i="6"/>
  <c r="M75" i="6"/>
  <c r="N75" i="6" s="1"/>
  <c r="S148" i="5"/>
  <c r="T148" i="5" s="1"/>
  <c r="AQ81" i="5"/>
  <c r="AL81" i="5"/>
  <c r="T83" i="5"/>
  <c r="Y113" i="6"/>
  <c r="Z113" i="6" s="1"/>
  <c r="T110" i="6"/>
  <c r="V113" i="6"/>
  <c r="W113" i="7"/>
  <c r="X113" i="7" s="1"/>
  <c r="Z113" i="7" s="1"/>
  <c r="AA113" i="7" s="1"/>
  <c r="N107" i="6"/>
  <c r="S107" i="6"/>
  <c r="V64" i="6"/>
  <c r="N150" i="29"/>
  <c r="S150" i="29"/>
  <c r="AK47" i="29"/>
  <c r="AL47" i="29" s="1"/>
  <c r="N42" i="29"/>
  <c r="S42" i="29"/>
  <c r="AA37" i="29"/>
  <c r="V37" i="29"/>
  <c r="T37" i="29"/>
  <c r="V156" i="5"/>
  <c r="AF156" i="5"/>
  <c r="AK156" i="5" s="1"/>
  <c r="N149" i="5"/>
  <c r="S149" i="5"/>
  <c r="K162" i="5"/>
  <c r="N160" i="5"/>
  <c r="S160" i="5"/>
  <c r="J149" i="13"/>
  <c r="N72" i="5"/>
  <c r="AA65" i="5"/>
  <c r="G37" i="1"/>
  <c r="T125" i="4"/>
  <c r="V130" i="4"/>
  <c r="Y125" i="4"/>
  <c r="AB125" i="4" s="1"/>
  <c r="AC125" i="4" s="1"/>
  <c r="Z83" i="4"/>
  <c r="AE83" i="4"/>
  <c r="AF83" i="4" s="1"/>
  <c r="L68" i="13"/>
  <c r="J63" i="13"/>
  <c r="G74" i="13"/>
  <c r="AE23" i="4"/>
  <c r="AF23" i="4" s="1"/>
  <c r="Z23" i="4"/>
  <c r="AE24" i="4"/>
  <c r="AF24" i="4" s="1"/>
  <c r="N27" i="4"/>
  <c r="S27" i="4"/>
  <c r="AC24" i="4"/>
  <c r="Z21" i="4"/>
  <c r="L69" i="13"/>
  <c r="N70" i="6"/>
  <c r="S70" i="6"/>
  <c r="W115" i="7"/>
  <c r="X115" i="7" s="1"/>
  <c r="Z115" i="7" s="1"/>
  <c r="AA115" i="7" s="1"/>
  <c r="W136" i="7"/>
  <c r="X136" i="7" s="1"/>
  <c r="Z136" i="7" s="1"/>
  <c r="AA136" i="7" s="1"/>
  <c r="N90" i="6"/>
  <c r="S90" i="6"/>
  <c r="N62" i="6"/>
  <c r="S62" i="6"/>
  <c r="H14" i="13"/>
  <c r="AF86" i="29"/>
  <c r="AG86" i="29" s="1"/>
  <c r="N87" i="29"/>
  <c r="S87" i="29"/>
  <c r="N68" i="29"/>
  <c r="S68" i="29"/>
  <c r="T50" i="29"/>
  <c r="AK67" i="5"/>
  <c r="AL67" i="5" s="1"/>
  <c r="AA103" i="5"/>
  <c r="AF103" i="5" s="1"/>
  <c r="AK103" i="5" s="1"/>
  <c r="AP103" i="5" s="1"/>
  <c r="AQ103" i="5" s="1"/>
  <c r="T112" i="5"/>
  <c r="G81" i="13"/>
  <c r="H81" i="13" s="1"/>
  <c r="AA129" i="5"/>
  <c r="V129" i="5"/>
  <c r="T129" i="5"/>
  <c r="S16" i="5"/>
  <c r="K83" i="13" s="1"/>
  <c r="M83" i="13" s="1"/>
  <c r="V157" i="5"/>
  <c r="T157" i="5"/>
  <c r="AK155" i="5"/>
  <c r="AL155" i="5" s="1"/>
  <c r="M14" i="5"/>
  <c r="I147" i="13" s="1"/>
  <c r="J147" i="13" s="1"/>
  <c r="N16" i="5"/>
  <c r="K14" i="5"/>
  <c r="G83" i="13"/>
  <c r="H149" i="13"/>
  <c r="I83" i="13"/>
  <c r="T108" i="5"/>
  <c r="S106" i="5"/>
  <c r="N106" i="5"/>
  <c r="V108" i="5"/>
  <c r="G159" i="13"/>
  <c r="H159" i="13" s="1"/>
  <c r="H83" i="13"/>
  <c r="AB81" i="5"/>
  <c r="K16" i="5"/>
  <c r="M24" i="5"/>
  <c r="I157" i="13" s="1"/>
  <c r="J157" i="13" s="1"/>
  <c r="S62" i="5"/>
  <c r="N62" i="5"/>
  <c r="G91" i="13"/>
  <c r="H91" i="13" s="1"/>
  <c r="K24" i="5"/>
  <c r="G35" i="1"/>
  <c r="M52" i="5"/>
  <c r="H35" i="1" s="1"/>
  <c r="Z136" i="4"/>
  <c r="AE86" i="4"/>
  <c r="V158" i="4"/>
  <c r="T158" i="4"/>
  <c r="Y158" i="4"/>
  <c r="T127" i="4"/>
  <c r="V127" i="4"/>
  <c r="Y127" i="4"/>
  <c r="V112" i="4"/>
  <c r="N105" i="4"/>
  <c r="S105" i="4"/>
  <c r="V92" i="4"/>
  <c r="P69" i="13"/>
  <c r="N61" i="4"/>
  <c r="S61" i="4"/>
  <c r="AF38" i="4"/>
  <c r="AH38" i="4"/>
  <c r="Y18" i="4"/>
  <c r="AB18" i="4" s="1"/>
  <c r="K63" i="13"/>
  <c r="L63" i="13" s="1"/>
  <c r="V16" i="4"/>
  <c r="V15" i="4"/>
  <c r="T15" i="4"/>
  <c r="Y15" i="4"/>
  <c r="K61" i="13"/>
  <c r="L61" i="13" s="1"/>
  <c r="Y16" i="4"/>
  <c r="O61" i="13" s="1"/>
  <c r="AH23" i="4"/>
  <c r="AK23" i="4" s="1"/>
  <c r="AK59" i="4"/>
  <c r="AL59" i="4" s="1"/>
  <c r="AB128" i="4"/>
  <c r="Z128" i="4"/>
  <c r="AC59" i="4"/>
  <c r="T18" i="4"/>
  <c r="AG144" i="7"/>
  <c r="AB132" i="6"/>
  <c r="AC132" i="6" s="1"/>
  <c r="AE140" i="6"/>
  <c r="AH140" i="6" s="1"/>
  <c r="AI140" i="6" s="1"/>
  <c r="AC140" i="6"/>
  <c r="Z112" i="6"/>
  <c r="I59" i="18"/>
  <c r="AG81" i="5"/>
  <c r="AB125" i="5"/>
  <c r="AF125" i="5"/>
  <c r="G16" i="13"/>
  <c r="H16" i="13" s="1"/>
  <c r="G23" i="13"/>
  <c r="H23" i="13" s="1"/>
  <c r="N95" i="6"/>
  <c r="S95" i="6"/>
  <c r="T91" i="6"/>
  <c r="Y91" i="6"/>
  <c r="V91" i="6"/>
  <c r="AC37" i="6"/>
  <c r="S39" i="6"/>
  <c r="V39" i="6" s="1"/>
  <c r="N158" i="29"/>
  <c r="S158" i="29"/>
  <c r="N152" i="29"/>
  <c r="S152" i="29"/>
  <c r="AV126" i="29"/>
  <c r="AX126" i="29"/>
  <c r="AX134" i="29"/>
  <c r="AV134" i="29"/>
  <c r="AV115" i="29"/>
  <c r="AX115" i="29"/>
  <c r="AX116" i="29"/>
  <c r="AV116" i="29"/>
  <c r="AV112" i="29"/>
  <c r="AX112" i="29"/>
  <c r="AG90" i="29"/>
  <c r="AA91" i="29"/>
  <c r="T91" i="29"/>
  <c r="V91" i="29"/>
  <c r="M18" i="29"/>
  <c r="N72" i="29"/>
  <c r="S72" i="29"/>
  <c r="M52" i="29"/>
  <c r="N52" i="29" s="1"/>
  <c r="S154" i="5"/>
  <c r="N154" i="5"/>
  <c r="M162" i="5"/>
  <c r="N158" i="5"/>
  <c r="S158" i="5"/>
  <c r="AB133" i="5"/>
  <c r="AF126" i="5"/>
  <c r="AK126" i="5" s="1"/>
  <c r="G93" i="13"/>
  <c r="H93" i="13" s="1"/>
  <c r="M26" i="5"/>
  <c r="I159" i="13" s="1"/>
  <c r="G153" i="13"/>
  <c r="H153" i="13" s="1"/>
  <c r="T128" i="5"/>
  <c r="AA128" i="5"/>
  <c r="V128" i="5"/>
  <c r="N118" i="5"/>
  <c r="V103" i="5"/>
  <c r="AA113" i="5"/>
  <c r="T113" i="5"/>
  <c r="V113" i="5"/>
  <c r="V65" i="5"/>
  <c r="T70" i="5"/>
  <c r="V70" i="5"/>
  <c r="AA70" i="5"/>
  <c r="S180" i="4"/>
  <c r="T180" i="4" s="1"/>
  <c r="Z170" i="4"/>
  <c r="N171" i="4"/>
  <c r="S171" i="4"/>
  <c r="N175" i="4"/>
  <c r="S175" i="4"/>
  <c r="S172" i="4"/>
  <c r="N172" i="4"/>
  <c r="AF152" i="4"/>
  <c r="V151" i="4"/>
  <c r="Y151" i="4"/>
  <c r="T151" i="4"/>
  <c r="T159" i="4"/>
  <c r="V159" i="4"/>
  <c r="Y159" i="4"/>
  <c r="N156" i="4"/>
  <c r="S156" i="4"/>
  <c r="V148" i="4"/>
  <c r="T148" i="4"/>
  <c r="Y148" i="4"/>
  <c r="N155" i="4"/>
  <c r="S155" i="4"/>
  <c r="N160" i="4"/>
  <c r="S160" i="4"/>
  <c r="V154" i="4"/>
  <c r="T154" i="4"/>
  <c r="Y154" i="4"/>
  <c r="T135" i="4"/>
  <c r="V135" i="4"/>
  <c r="Y135" i="4"/>
  <c r="M118" i="4"/>
  <c r="N118" i="4" s="1"/>
  <c r="N114" i="4"/>
  <c r="S114" i="4"/>
  <c r="Z112" i="4"/>
  <c r="AB112" i="4"/>
  <c r="S108" i="4"/>
  <c r="N108" i="4"/>
  <c r="AE90" i="4"/>
  <c r="AF90" i="4" s="1"/>
  <c r="T92" i="4"/>
  <c r="Y88" i="4"/>
  <c r="V88" i="4"/>
  <c r="T88" i="4"/>
  <c r="Y84" i="4"/>
  <c r="V84" i="4"/>
  <c r="T84" i="4"/>
  <c r="N85" i="4"/>
  <c r="S85" i="4"/>
  <c r="S66" i="4"/>
  <c r="N66" i="4"/>
  <c r="AF42" i="4"/>
  <c r="AH42" i="4"/>
  <c r="R40" i="13"/>
  <c r="G15" i="2"/>
  <c r="G11" i="2"/>
  <c r="G12" i="2"/>
  <c r="H74" i="13"/>
  <c r="I62" i="13"/>
  <c r="J62" i="13" s="1"/>
  <c r="N17" i="4"/>
  <c r="S17" i="4"/>
  <c r="AH14" i="4"/>
  <c r="AK14" i="4" s="1"/>
  <c r="AN14" i="4" s="1"/>
  <c r="T22" i="4"/>
  <c r="Y22" i="4"/>
  <c r="V22" i="4"/>
  <c r="S26" i="4"/>
  <c r="N26" i="4"/>
  <c r="M29" i="4"/>
  <c r="N26" i="6"/>
  <c r="I26" i="13"/>
  <c r="AL149" i="6"/>
  <c r="AN149" i="6"/>
  <c r="G26" i="13"/>
  <c r="H26" i="13" s="1"/>
  <c r="K26" i="6"/>
  <c r="AL153" i="6"/>
  <c r="AN153" i="6"/>
  <c r="AL157" i="6"/>
  <c r="AN157" i="6"/>
  <c r="AN151" i="6"/>
  <c r="AL151" i="6"/>
  <c r="M23" i="6"/>
  <c r="S23" i="6" s="1"/>
  <c r="K23" i="13" s="1"/>
  <c r="AN155" i="6"/>
  <c r="AL155" i="6"/>
  <c r="K16" i="6"/>
  <c r="AL159" i="6"/>
  <c r="AN159" i="6"/>
  <c r="H24" i="13"/>
  <c r="M14" i="6"/>
  <c r="N14" i="6" s="1"/>
  <c r="K14" i="6"/>
  <c r="W161" i="7"/>
  <c r="X161" i="7" s="1"/>
  <c r="Z161" i="7" s="1"/>
  <c r="AA161" i="7" s="1"/>
  <c r="W164" i="7"/>
  <c r="X164" i="7" s="1"/>
  <c r="Z164" i="7" s="1"/>
  <c r="AA164" i="7" s="1"/>
  <c r="M24" i="6"/>
  <c r="I24" i="13" s="1"/>
  <c r="J24" i="13" s="1"/>
  <c r="K24" i="6"/>
  <c r="G18" i="13"/>
  <c r="H18" i="13" s="1"/>
  <c r="M18" i="6"/>
  <c r="K18" i="6"/>
  <c r="T139" i="6"/>
  <c r="Y139" i="6"/>
  <c r="V139" i="6"/>
  <c r="G20" i="13"/>
  <c r="H20" i="13" s="1"/>
  <c r="M20" i="6"/>
  <c r="K20" i="6"/>
  <c r="M120" i="6"/>
  <c r="N120" i="6" s="1"/>
  <c r="T106" i="6"/>
  <c r="V106" i="6"/>
  <c r="Y106" i="6"/>
  <c r="S118" i="6"/>
  <c r="N118" i="6"/>
  <c r="N108" i="6"/>
  <c r="S108" i="6"/>
  <c r="N114" i="6"/>
  <c r="S114" i="6"/>
  <c r="G21" i="13"/>
  <c r="H21" i="13" s="1"/>
  <c r="T116" i="6"/>
  <c r="V116" i="6"/>
  <c r="Y116" i="6"/>
  <c r="Y117" i="6"/>
  <c r="T117" i="6"/>
  <c r="V117" i="6"/>
  <c r="Y105" i="6"/>
  <c r="T105" i="6"/>
  <c r="V105" i="6"/>
  <c r="N85" i="6"/>
  <c r="S85" i="6"/>
  <c r="M98" i="6"/>
  <c r="N98" i="6" s="1"/>
  <c r="T92" i="6"/>
  <c r="Y92" i="6"/>
  <c r="V92" i="6"/>
  <c r="Y93" i="6"/>
  <c r="V93" i="6"/>
  <c r="T93" i="6"/>
  <c r="K21" i="6"/>
  <c r="Z96" i="6"/>
  <c r="W98" i="7"/>
  <c r="X98" i="7" s="1"/>
  <c r="Z98" i="7" s="1"/>
  <c r="AA98" i="7" s="1"/>
  <c r="AB96" i="6"/>
  <c r="AE37" i="6"/>
  <c r="AI39" i="7" s="1"/>
  <c r="AJ39" i="7" s="1"/>
  <c r="AL39" i="7" s="1"/>
  <c r="AM39" i="7" s="1"/>
  <c r="S45" i="6"/>
  <c r="N45" i="6"/>
  <c r="G27" i="13"/>
  <c r="H27" i="13" s="1"/>
  <c r="M27" i="6"/>
  <c r="N27" i="6" s="1"/>
  <c r="AV131" i="29"/>
  <c r="AX131" i="29"/>
  <c r="AV136" i="29"/>
  <c r="AX136" i="29"/>
  <c r="AV130" i="29"/>
  <c r="AX130" i="29"/>
  <c r="AX138" i="29"/>
  <c r="AV138" i="29"/>
  <c r="AV128" i="29"/>
  <c r="AX128" i="29"/>
  <c r="AV104" i="29"/>
  <c r="AX104" i="29"/>
  <c r="AV109" i="29"/>
  <c r="AX109" i="29"/>
  <c r="AV106" i="29"/>
  <c r="AX106" i="29"/>
  <c r="AX108" i="29"/>
  <c r="AV108" i="29"/>
  <c r="K24" i="29"/>
  <c r="S149" i="29"/>
  <c r="N149" i="29"/>
  <c r="M162" i="29"/>
  <c r="N162" i="29" s="1"/>
  <c r="S153" i="29"/>
  <c r="N153" i="29"/>
  <c r="V156" i="29"/>
  <c r="AA156" i="29"/>
  <c r="T156" i="29"/>
  <c r="S157" i="29"/>
  <c r="N157" i="29"/>
  <c r="T154" i="29"/>
  <c r="AA154" i="29"/>
  <c r="V154" i="29"/>
  <c r="K15" i="29"/>
  <c r="M27" i="29"/>
  <c r="N27" i="29" s="1"/>
  <c r="S16" i="29"/>
  <c r="V16" i="29" s="1"/>
  <c r="K19" i="29"/>
  <c r="T94" i="29"/>
  <c r="V94" i="29"/>
  <c r="AA94" i="29"/>
  <c r="S81" i="29"/>
  <c r="N81" i="29"/>
  <c r="K16" i="29"/>
  <c r="AA59" i="29"/>
  <c r="V59" i="29"/>
  <c r="T59" i="29"/>
  <c r="AB103" i="5"/>
  <c r="H52" i="13"/>
  <c r="I87" i="13"/>
  <c r="N20" i="5"/>
  <c r="S118" i="5"/>
  <c r="V118" i="5" s="1"/>
  <c r="K20" i="5"/>
  <c r="G87" i="13"/>
  <c r="H87" i="13" s="1"/>
  <c r="V104" i="5"/>
  <c r="AA104" i="5"/>
  <c r="T104" i="5"/>
  <c r="AK109" i="5"/>
  <c r="AL109" i="5" s="1"/>
  <c r="AA114" i="5"/>
  <c r="V114" i="5"/>
  <c r="T114" i="5"/>
  <c r="T116" i="5"/>
  <c r="V116" i="5"/>
  <c r="AA116" i="5"/>
  <c r="V20" i="5"/>
  <c r="I153" i="13"/>
  <c r="K87" i="13"/>
  <c r="T20" i="5"/>
  <c r="AK159" i="5"/>
  <c r="AP159" i="5" s="1"/>
  <c r="AB153" i="5"/>
  <c r="AF153" i="5"/>
  <c r="V152" i="5"/>
  <c r="T152" i="5"/>
  <c r="AA152" i="5"/>
  <c r="AB157" i="5"/>
  <c r="AF157" i="5"/>
  <c r="T147" i="5"/>
  <c r="V147" i="5"/>
  <c r="AA147" i="5"/>
  <c r="M74" i="5"/>
  <c r="H37" i="1" s="1"/>
  <c r="T72" i="5"/>
  <c r="AA72" i="5"/>
  <c r="V72" i="5"/>
  <c r="N19" i="5"/>
  <c r="T68" i="5"/>
  <c r="V68" i="5"/>
  <c r="AA68" i="5"/>
  <c r="N69" i="5"/>
  <c r="S69" i="5"/>
  <c r="AB65" i="5"/>
  <c r="AF65" i="5"/>
  <c r="N61" i="5"/>
  <c r="S61" i="5"/>
  <c r="AA60" i="5"/>
  <c r="T60" i="5"/>
  <c r="V60" i="5"/>
  <c r="T59" i="5"/>
  <c r="V59" i="5"/>
  <c r="AA59" i="5"/>
  <c r="T71" i="5"/>
  <c r="AA71" i="5"/>
  <c r="V71" i="5"/>
  <c r="AL63" i="5"/>
  <c r="AP63" i="5"/>
  <c r="V64" i="5"/>
  <c r="AA64" i="5"/>
  <c r="T64" i="5"/>
  <c r="AF47" i="4"/>
  <c r="AH47" i="4"/>
  <c r="AF43" i="4"/>
  <c r="AH43" i="4"/>
  <c r="AI45" i="4"/>
  <c r="AK45" i="4"/>
  <c r="AI37" i="4"/>
  <c r="AK37" i="4"/>
  <c r="AF40" i="4"/>
  <c r="AH40" i="4"/>
  <c r="U40" i="13" s="1"/>
  <c r="AF44" i="4"/>
  <c r="AH44" i="4"/>
  <c r="AH48" i="4"/>
  <c r="AF48" i="4"/>
  <c r="AL46" i="4"/>
  <c r="AN46" i="4"/>
  <c r="AI41" i="4"/>
  <c r="AK41" i="4"/>
  <c r="AF39" i="4"/>
  <c r="AH39" i="4"/>
  <c r="AN50" i="4"/>
  <c r="AL50" i="4"/>
  <c r="AI49" i="4"/>
  <c r="AK49" i="4"/>
  <c r="R69" i="13"/>
  <c r="S40" i="13"/>
  <c r="T40" i="13" s="1"/>
  <c r="Y179" i="4"/>
  <c r="T179" i="4"/>
  <c r="V179" i="4"/>
  <c r="Y182" i="4"/>
  <c r="T182" i="4"/>
  <c r="V182" i="4"/>
  <c r="T173" i="4"/>
  <c r="V173" i="4"/>
  <c r="Y173" i="4"/>
  <c r="V174" i="4"/>
  <c r="T174" i="4"/>
  <c r="Y174" i="4"/>
  <c r="V180" i="4"/>
  <c r="Y181" i="4"/>
  <c r="V181" i="4"/>
  <c r="T181" i="4"/>
  <c r="T176" i="4"/>
  <c r="Y176" i="4"/>
  <c r="V176" i="4"/>
  <c r="AE170" i="4"/>
  <c r="AC170" i="4"/>
  <c r="Y178" i="4"/>
  <c r="V178" i="4"/>
  <c r="T178" i="4"/>
  <c r="M184" i="4"/>
  <c r="N184" i="4" s="1"/>
  <c r="N169" i="4"/>
  <c r="S169" i="4"/>
  <c r="S177" i="4"/>
  <c r="N177" i="4"/>
  <c r="Z147" i="4"/>
  <c r="AB147" i="4"/>
  <c r="AK152" i="4"/>
  <c r="AI152" i="4"/>
  <c r="S153" i="4"/>
  <c r="N153" i="4"/>
  <c r="M162" i="4"/>
  <c r="N162" i="4" s="1"/>
  <c r="Y149" i="4"/>
  <c r="V149" i="4"/>
  <c r="T149" i="4"/>
  <c r="AC150" i="4"/>
  <c r="AE150" i="4"/>
  <c r="N157" i="4"/>
  <c r="S157" i="4"/>
  <c r="Z134" i="4"/>
  <c r="AB134" i="4"/>
  <c r="Z126" i="4"/>
  <c r="AB126" i="4"/>
  <c r="N132" i="4"/>
  <c r="S132" i="4"/>
  <c r="M140" i="4"/>
  <c r="N140" i="4" s="1"/>
  <c r="AE133" i="4"/>
  <c r="AC133" i="4"/>
  <c r="Z131" i="4"/>
  <c r="AB131" i="4"/>
  <c r="T138" i="4"/>
  <c r="V138" i="4"/>
  <c r="Y138" i="4"/>
  <c r="T137" i="4"/>
  <c r="Y137" i="4"/>
  <c r="V137" i="4"/>
  <c r="AB130" i="4"/>
  <c r="Z130" i="4"/>
  <c r="AC129" i="4"/>
  <c r="AE129" i="4"/>
  <c r="Z116" i="4"/>
  <c r="T110" i="4"/>
  <c r="V110" i="4"/>
  <c r="Y110" i="4"/>
  <c r="Y103" i="4"/>
  <c r="T103" i="4"/>
  <c r="V103" i="4"/>
  <c r="Z109" i="4"/>
  <c r="AB109" i="4"/>
  <c r="Y107" i="4"/>
  <c r="V107" i="4"/>
  <c r="T107" i="4"/>
  <c r="Z106" i="4"/>
  <c r="AB106" i="4"/>
  <c r="T113" i="4"/>
  <c r="V113" i="4"/>
  <c r="Y113" i="4"/>
  <c r="T111" i="4"/>
  <c r="V111" i="4"/>
  <c r="Y111" i="4"/>
  <c r="Y115" i="4"/>
  <c r="V115" i="4"/>
  <c r="T115" i="4"/>
  <c r="T81" i="4"/>
  <c r="Y81" i="4"/>
  <c r="V81" i="4"/>
  <c r="Y93" i="4"/>
  <c r="V93" i="4"/>
  <c r="T93" i="4"/>
  <c r="N94" i="4"/>
  <c r="S94" i="4"/>
  <c r="S96" i="4" s="1"/>
  <c r="AB92" i="4"/>
  <c r="Z92" i="4"/>
  <c r="Z89" i="4"/>
  <c r="AB89" i="4"/>
  <c r="Z82" i="4"/>
  <c r="AB82" i="4"/>
  <c r="AF59" i="4"/>
  <c r="Y69" i="4"/>
  <c r="V69" i="4"/>
  <c r="T69" i="4"/>
  <c r="N67" i="4"/>
  <c r="S67" i="4"/>
  <c r="V71" i="4"/>
  <c r="Y71" i="4"/>
  <c r="T71" i="4"/>
  <c r="T70" i="4"/>
  <c r="Y70" i="4"/>
  <c r="V70" i="4"/>
  <c r="V72" i="4"/>
  <c r="T72" i="4"/>
  <c r="Y72" i="4"/>
  <c r="N63" i="4"/>
  <c r="S63" i="4"/>
  <c r="AF65" i="4"/>
  <c r="S60" i="4"/>
  <c r="M74" i="4"/>
  <c r="N74" i="4" s="1"/>
  <c r="N60" i="4"/>
  <c r="V64" i="4"/>
  <c r="T64" i="4"/>
  <c r="Y64" i="4"/>
  <c r="T68" i="4"/>
  <c r="V68" i="4"/>
  <c r="Y68" i="4"/>
  <c r="P134" i="13"/>
  <c r="M52" i="4"/>
  <c r="N52" i="4" s="1"/>
  <c r="I64" i="13"/>
  <c r="J64" i="13" s="1"/>
  <c r="O39" i="13"/>
  <c r="P39" i="13" s="1"/>
  <c r="M48" i="13"/>
  <c r="L48" i="13"/>
  <c r="O48" i="13"/>
  <c r="P48" i="13" s="1"/>
  <c r="L39" i="13"/>
  <c r="M39" i="13"/>
  <c r="H152" i="13"/>
  <c r="Q66" i="13"/>
  <c r="O44" i="13"/>
  <c r="P44" i="13" s="1"/>
  <c r="O133" i="13"/>
  <c r="K45" i="13"/>
  <c r="K133" i="13"/>
  <c r="K67" i="13"/>
  <c r="O68" i="13"/>
  <c r="P68" i="13" s="1"/>
  <c r="O46" i="13"/>
  <c r="P46" i="13" s="1"/>
  <c r="K43" i="13"/>
  <c r="K131" i="13"/>
  <c r="K37" i="13"/>
  <c r="K125" i="13"/>
  <c r="K59" i="13"/>
  <c r="M66" i="13"/>
  <c r="L66" i="13"/>
  <c r="O66" i="13"/>
  <c r="P66" i="13" s="1"/>
  <c r="I49" i="13"/>
  <c r="J49" i="13" s="1"/>
  <c r="I71" i="13"/>
  <c r="J71" i="13" s="1"/>
  <c r="I137" i="13"/>
  <c r="J137" i="13" s="1"/>
  <c r="Q47" i="13"/>
  <c r="R47" i="13" s="1"/>
  <c r="L134" i="13"/>
  <c r="M134" i="13"/>
  <c r="K38" i="13"/>
  <c r="K60" i="13"/>
  <c r="K126" i="13"/>
  <c r="K41" i="13"/>
  <c r="O63" i="13"/>
  <c r="K129" i="13"/>
  <c r="I72" i="13"/>
  <c r="J72" i="13" s="1"/>
  <c r="I50" i="13"/>
  <c r="J50" i="13" s="1"/>
  <c r="I138" i="13"/>
  <c r="J138" i="13" s="1"/>
  <c r="L44" i="13"/>
  <c r="M44" i="13"/>
  <c r="I130" i="13"/>
  <c r="J130" i="13" s="1"/>
  <c r="I42" i="13"/>
  <c r="J42" i="13" s="1"/>
  <c r="M46" i="13"/>
  <c r="L46" i="13"/>
  <c r="O70" i="13"/>
  <c r="P70" i="13" s="1"/>
  <c r="AB25" i="4"/>
  <c r="Z25" i="4"/>
  <c r="M70" i="13"/>
  <c r="L70" i="13"/>
  <c r="Y20" i="4"/>
  <c r="K65" i="13"/>
  <c r="V20" i="4"/>
  <c r="T20" i="4"/>
  <c r="Y19" i="4"/>
  <c r="T19" i="4"/>
  <c r="V19" i="4"/>
  <c r="K64" i="13"/>
  <c r="E102" i="30"/>
  <c r="U23" i="7"/>
  <c r="I53" i="18"/>
  <c r="AH90" i="4"/>
  <c r="AI90" i="4" s="1"/>
  <c r="I13" i="18"/>
  <c r="K51" i="30"/>
  <c r="I56" i="18"/>
  <c r="I60" i="18"/>
  <c r="D47" i="18"/>
  <c r="I12" i="18"/>
  <c r="G39" i="22"/>
  <c r="G21" i="22"/>
  <c r="E21" i="22"/>
  <c r="E39" i="22"/>
  <c r="D39" i="22"/>
  <c r="D21" i="22"/>
  <c r="D29" i="22" s="1"/>
  <c r="D30" i="22" s="1"/>
  <c r="F21" i="22"/>
  <c r="F39" i="22"/>
  <c r="AG133" i="5"/>
  <c r="AK133" i="5"/>
  <c r="AC136" i="4"/>
  <c r="AE136" i="4"/>
  <c r="AE116" i="4"/>
  <c r="AC116" i="4"/>
  <c r="AF104" i="4"/>
  <c r="AH104" i="4"/>
  <c r="AC91" i="4"/>
  <c r="AE91" i="4"/>
  <c r="AE62" i="4"/>
  <c r="AC62" i="4"/>
  <c r="AC21" i="4"/>
  <c r="AE21" i="4"/>
  <c r="AI163" i="7"/>
  <c r="AJ163" i="7" s="1"/>
  <c r="AL163" i="7" s="1"/>
  <c r="I30" i="2"/>
  <c r="I27" i="18"/>
  <c r="F31" i="2"/>
  <c r="AH86" i="4"/>
  <c r="AF86" i="4"/>
  <c r="I64" i="18"/>
  <c r="I52" i="18"/>
  <c r="I63" i="18"/>
  <c r="T30" i="7"/>
  <c r="U30" i="7" s="1"/>
  <c r="O136" i="13"/>
  <c r="P136" i="13" s="1"/>
  <c r="F140" i="13"/>
  <c r="H140" i="13"/>
  <c r="F117" i="30"/>
  <c r="F98" i="30"/>
  <c r="AC159" i="7"/>
  <c r="AD159" i="7" s="1"/>
  <c r="AI166" i="7"/>
  <c r="AJ166" i="7" s="1"/>
  <c r="AL166" i="7" s="1"/>
  <c r="W157" i="7"/>
  <c r="X157" i="7" s="1"/>
  <c r="Z157" i="7" s="1"/>
  <c r="AA156" i="7"/>
  <c r="X154" i="7"/>
  <c r="W162" i="7"/>
  <c r="X162" i="7" s="1"/>
  <c r="Z162" i="7" s="1"/>
  <c r="AC156" i="7"/>
  <c r="AD156" i="7" s="1"/>
  <c r="AO167" i="7"/>
  <c r="AP167" i="7" s="1"/>
  <c r="AR167" i="7" s="1"/>
  <c r="T164" i="6"/>
  <c r="V164" i="6"/>
  <c r="AC154" i="7"/>
  <c r="AC158" i="7"/>
  <c r="AD158" i="7" s="1"/>
  <c r="AA158" i="7"/>
  <c r="W139" i="7"/>
  <c r="X139" i="7" s="1"/>
  <c r="Z139" i="7" s="1"/>
  <c r="AA139" i="7" s="1"/>
  <c r="AB135" i="6"/>
  <c r="Z135" i="6"/>
  <c r="Z115" i="6"/>
  <c r="W118" i="7"/>
  <c r="X118" i="7" s="1"/>
  <c r="Z118" i="7" s="1"/>
  <c r="AA118" i="7" s="1"/>
  <c r="AB115" i="6"/>
  <c r="V60" i="6"/>
  <c r="Y60" i="6"/>
  <c r="W62" i="7" s="1"/>
  <c r="T136" i="6"/>
  <c r="V136" i="6"/>
  <c r="Y136" i="6"/>
  <c r="V127" i="6"/>
  <c r="Y127" i="6"/>
  <c r="T127" i="6"/>
  <c r="Z137" i="6"/>
  <c r="W141" i="7"/>
  <c r="X141" i="7" s="1"/>
  <c r="Z141" i="7" s="1"/>
  <c r="AA141" i="7" s="1"/>
  <c r="AB137" i="6"/>
  <c r="T133" i="6"/>
  <c r="V133" i="6"/>
  <c r="Y133" i="6"/>
  <c r="V128" i="6"/>
  <c r="Y128" i="6"/>
  <c r="T128" i="6"/>
  <c r="S142" i="6"/>
  <c r="M25" i="6"/>
  <c r="I25" i="13" s="1"/>
  <c r="J25" i="13" s="1"/>
  <c r="W134" i="7"/>
  <c r="X134" i="7" s="1"/>
  <c r="Z134" i="7" s="1"/>
  <c r="Z130" i="6"/>
  <c r="AB130" i="6"/>
  <c r="K25" i="6"/>
  <c r="Z129" i="6"/>
  <c r="AB129" i="6"/>
  <c r="W133" i="7"/>
  <c r="X133" i="7" s="1"/>
  <c r="Z133" i="7" s="1"/>
  <c r="T131" i="6"/>
  <c r="V131" i="6"/>
  <c r="Y131" i="6"/>
  <c r="Z138" i="6"/>
  <c r="W142" i="7"/>
  <c r="X142" i="7" s="1"/>
  <c r="Z142" i="7" s="1"/>
  <c r="AB138" i="6"/>
  <c r="Z134" i="6"/>
  <c r="AB134" i="6"/>
  <c r="W138" i="7"/>
  <c r="X138" i="7" s="1"/>
  <c r="Z138" i="7" s="1"/>
  <c r="Y111" i="6"/>
  <c r="T111" i="6"/>
  <c r="V111" i="6"/>
  <c r="AC112" i="6"/>
  <c r="AC115" i="7"/>
  <c r="AD115" i="7" s="1"/>
  <c r="AF115" i="7" s="1"/>
  <c r="AE112" i="6"/>
  <c r="V109" i="6"/>
  <c r="Y109" i="6"/>
  <c r="T109" i="6"/>
  <c r="T86" i="6"/>
  <c r="Y86" i="6"/>
  <c r="V86" i="6"/>
  <c r="Y83" i="6"/>
  <c r="V83" i="6"/>
  <c r="T83" i="6"/>
  <c r="AB89" i="6"/>
  <c r="W91" i="7"/>
  <c r="X91" i="7" s="1"/>
  <c r="Z91" i="7" s="1"/>
  <c r="AA91" i="7" s="1"/>
  <c r="Z89" i="6"/>
  <c r="Y87" i="6"/>
  <c r="T87" i="6"/>
  <c r="V87" i="6"/>
  <c r="V88" i="6"/>
  <c r="T88" i="6"/>
  <c r="Y88" i="6"/>
  <c r="AB84" i="6"/>
  <c r="Z84" i="6"/>
  <c r="W86" i="7"/>
  <c r="V94" i="6"/>
  <c r="Y94" i="6"/>
  <c r="T94" i="6"/>
  <c r="V65" i="6"/>
  <c r="T65" i="6"/>
  <c r="Y65" i="6"/>
  <c r="I21" i="13"/>
  <c r="N21" i="6"/>
  <c r="S21" i="6"/>
  <c r="N66" i="6"/>
  <c r="S66" i="6"/>
  <c r="V67" i="6"/>
  <c r="T67" i="6"/>
  <c r="Y67" i="6"/>
  <c r="W51" i="7"/>
  <c r="X51" i="7" s="1"/>
  <c r="M19" i="6"/>
  <c r="S19" i="6" s="1"/>
  <c r="T42" i="6"/>
  <c r="Y42" i="6"/>
  <c r="V42" i="6"/>
  <c r="G19" i="13"/>
  <c r="H19" i="13" s="1"/>
  <c r="Y68" i="6"/>
  <c r="V68" i="6"/>
  <c r="T68" i="6"/>
  <c r="H73" i="1"/>
  <c r="G69" i="1"/>
  <c r="F10" i="2" s="1"/>
  <c r="T61" i="6"/>
  <c r="Y61" i="6"/>
  <c r="V61" i="6"/>
  <c r="V69" i="6"/>
  <c r="Y69" i="6"/>
  <c r="T69" i="6"/>
  <c r="V63" i="6"/>
  <c r="T63" i="6"/>
  <c r="Y63" i="6"/>
  <c r="V72" i="6"/>
  <c r="Y72" i="6"/>
  <c r="T72" i="6"/>
  <c r="Z64" i="6"/>
  <c r="W66" i="7"/>
  <c r="X66" i="7" s="1"/>
  <c r="Z66" i="7" s="1"/>
  <c r="AB64" i="6"/>
  <c r="M17" i="6"/>
  <c r="K17" i="6"/>
  <c r="G17" i="13"/>
  <c r="H17" i="13" s="1"/>
  <c r="T73" i="6"/>
  <c r="Y73" i="6"/>
  <c r="V73" i="6"/>
  <c r="Y71" i="6"/>
  <c r="V71" i="6"/>
  <c r="T71" i="6"/>
  <c r="AB49" i="6"/>
  <c r="AE49" i="6" s="1"/>
  <c r="I16" i="13"/>
  <c r="S16" i="6"/>
  <c r="N16" i="6"/>
  <c r="S47" i="6"/>
  <c r="N47" i="6"/>
  <c r="X40" i="7"/>
  <c r="AI45" i="7"/>
  <c r="AF43" i="6"/>
  <c r="AH43" i="6"/>
  <c r="V41" i="6"/>
  <c r="Y41" i="6"/>
  <c r="T41" i="6"/>
  <c r="AC50" i="6"/>
  <c r="AE50" i="6"/>
  <c r="AC52" i="7"/>
  <c r="V40" i="6"/>
  <c r="T40" i="6"/>
  <c r="Y40" i="6"/>
  <c r="E29" i="13"/>
  <c r="F29" i="13" s="1"/>
  <c r="X48" i="7"/>
  <c r="AC46" i="6"/>
  <c r="AE46" i="6"/>
  <c r="AC48" i="7"/>
  <c r="N44" i="6"/>
  <c r="S44" i="6"/>
  <c r="AD45" i="7"/>
  <c r="K26" i="13"/>
  <c r="T26" i="6"/>
  <c r="V26" i="6"/>
  <c r="M22" i="6"/>
  <c r="G22" i="13"/>
  <c r="H22" i="13" s="1"/>
  <c r="K22" i="6"/>
  <c r="M15" i="6"/>
  <c r="K15" i="6"/>
  <c r="J29" i="6"/>
  <c r="G15" i="13"/>
  <c r="H15" i="13" s="1"/>
  <c r="X50" i="7"/>
  <c r="F88" i="30"/>
  <c r="G72" i="30"/>
  <c r="X52" i="7"/>
  <c r="AC38" i="6"/>
  <c r="AE38" i="6"/>
  <c r="AC40" i="7"/>
  <c r="AE48" i="6"/>
  <c r="AC50" i="7"/>
  <c r="AC48" i="6"/>
  <c r="M52" i="6"/>
  <c r="N52" i="6" s="1"/>
  <c r="Z45" i="7"/>
  <c r="AW29" i="29"/>
  <c r="AK151" i="29"/>
  <c r="AG151" i="29"/>
  <c r="AB159" i="29"/>
  <c r="AF159" i="29"/>
  <c r="AG160" i="29"/>
  <c r="AK160" i="29"/>
  <c r="AP155" i="29"/>
  <c r="AL155" i="29"/>
  <c r="AG147" i="29"/>
  <c r="AK147" i="29"/>
  <c r="AF148" i="29"/>
  <c r="AB148" i="29"/>
  <c r="M96" i="29"/>
  <c r="N96" i="29" s="1"/>
  <c r="AB50" i="29"/>
  <c r="AF50" i="29"/>
  <c r="M140" i="29"/>
  <c r="N140" i="29" s="1"/>
  <c r="M118" i="29"/>
  <c r="N118" i="29" s="1"/>
  <c r="N23" i="29"/>
  <c r="S23" i="29"/>
  <c r="V82" i="29"/>
  <c r="AA82" i="29"/>
  <c r="T82" i="29"/>
  <c r="AA89" i="29"/>
  <c r="V89" i="29"/>
  <c r="T89" i="29"/>
  <c r="S93" i="29"/>
  <c r="N93" i="29"/>
  <c r="AP90" i="29"/>
  <c r="AL90" i="29"/>
  <c r="AA85" i="29"/>
  <c r="V85" i="29"/>
  <c r="T85" i="29"/>
  <c r="S19" i="29"/>
  <c r="N19" i="29"/>
  <c r="T92" i="29"/>
  <c r="AA92" i="29"/>
  <c r="V92" i="29"/>
  <c r="S84" i="29"/>
  <c r="N84" i="29"/>
  <c r="T83" i="29"/>
  <c r="V83" i="29"/>
  <c r="AA83" i="29"/>
  <c r="S88" i="29"/>
  <c r="N88" i="29"/>
  <c r="N61" i="29"/>
  <c r="S61" i="29"/>
  <c r="M74" i="29"/>
  <c r="N74" i="29" s="1"/>
  <c r="AB64" i="29"/>
  <c r="AF64" i="29"/>
  <c r="K26" i="29"/>
  <c r="M26" i="29"/>
  <c r="AK71" i="29"/>
  <c r="AG71" i="29"/>
  <c r="S24" i="29"/>
  <c r="N24" i="29"/>
  <c r="N70" i="29"/>
  <c r="S70" i="29"/>
  <c r="V63" i="29"/>
  <c r="T63" i="29"/>
  <c r="AA63" i="29"/>
  <c r="K22" i="29"/>
  <c r="M22" i="29"/>
  <c r="AA62" i="29"/>
  <c r="V62" i="29"/>
  <c r="T62" i="29"/>
  <c r="S15" i="29"/>
  <c r="N15" i="29"/>
  <c r="V66" i="29"/>
  <c r="T66" i="29"/>
  <c r="AA66" i="29"/>
  <c r="AA65" i="29"/>
  <c r="T65" i="29"/>
  <c r="V65" i="29"/>
  <c r="AB60" i="29"/>
  <c r="AF60" i="29"/>
  <c r="AB67" i="29"/>
  <c r="AF67" i="29"/>
  <c r="AA69" i="29"/>
  <c r="V69" i="29"/>
  <c r="T69" i="29"/>
  <c r="AB43" i="29"/>
  <c r="AF43" i="29"/>
  <c r="N46" i="29"/>
  <c r="S46" i="29"/>
  <c r="S52" i="29" s="1"/>
  <c r="AA39" i="29"/>
  <c r="V39" i="29"/>
  <c r="T39" i="29"/>
  <c r="T44" i="29"/>
  <c r="AA44" i="29"/>
  <c r="V44" i="29"/>
  <c r="V45" i="29"/>
  <c r="AA45" i="29"/>
  <c r="T45" i="29"/>
  <c r="AB49" i="29"/>
  <c r="AF49" i="29"/>
  <c r="AK41" i="29"/>
  <c r="AG41" i="29"/>
  <c r="N17" i="29"/>
  <c r="S17" i="29"/>
  <c r="AF40" i="29"/>
  <c r="AB40" i="29"/>
  <c r="V48" i="29"/>
  <c r="T48" i="29"/>
  <c r="AA48" i="29"/>
  <c r="S25" i="29"/>
  <c r="N25" i="29"/>
  <c r="N20" i="29"/>
  <c r="S20" i="29"/>
  <c r="V38" i="29"/>
  <c r="AA38" i="29"/>
  <c r="T38" i="29"/>
  <c r="K21" i="29"/>
  <c r="M21" i="29"/>
  <c r="M14" i="29"/>
  <c r="K14" i="29"/>
  <c r="J29" i="29"/>
  <c r="K29" i="29" s="1"/>
  <c r="G51" i="1"/>
  <c r="H53" i="1"/>
  <c r="I62" i="18"/>
  <c r="H29" i="2"/>
  <c r="G31" i="2"/>
  <c r="I58" i="18"/>
  <c r="I54" i="18"/>
  <c r="AB150" i="5"/>
  <c r="AF150" i="5"/>
  <c r="I86" i="13"/>
  <c r="J86" i="13" s="1"/>
  <c r="AK108" i="5"/>
  <c r="AL108" i="5" s="1"/>
  <c r="AB105" i="5"/>
  <c r="AF105" i="5"/>
  <c r="AB94" i="5"/>
  <c r="AF84" i="5"/>
  <c r="AB84" i="5"/>
  <c r="AB88" i="5"/>
  <c r="AF88" i="5"/>
  <c r="I152" i="13"/>
  <c r="J152" i="13" s="1"/>
  <c r="T137" i="5"/>
  <c r="AA137" i="5"/>
  <c r="V137" i="5"/>
  <c r="S131" i="5"/>
  <c r="N131" i="5"/>
  <c r="T136" i="5"/>
  <c r="V136" i="5"/>
  <c r="AA136" i="5"/>
  <c r="K140" i="5"/>
  <c r="G43" i="1"/>
  <c r="N135" i="5"/>
  <c r="S135" i="5"/>
  <c r="V134" i="5"/>
  <c r="T134" i="5"/>
  <c r="AA134" i="5"/>
  <c r="T130" i="5"/>
  <c r="V130" i="5"/>
  <c r="AA130" i="5"/>
  <c r="AF138" i="5"/>
  <c r="AB138" i="5"/>
  <c r="N127" i="5"/>
  <c r="S127" i="5"/>
  <c r="M140" i="5"/>
  <c r="V110" i="5"/>
  <c r="AA110" i="5"/>
  <c r="T110" i="5"/>
  <c r="AF112" i="5"/>
  <c r="AB112" i="5"/>
  <c r="H86" i="13"/>
  <c r="AA115" i="5"/>
  <c r="V115" i="5"/>
  <c r="T115" i="5"/>
  <c r="AB107" i="5"/>
  <c r="AF107" i="5"/>
  <c r="M22" i="5"/>
  <c r="K22" i="5"/>
  <c r="G89" i="13"/>
  <c r="H89" i="13" s="1"/>
  <c r="G155" i="13"/>
  <c r="H155" i="13" s="1"/>
  <c r="T87" i="5"/>
  <c r="V87" i="5"/>
  <c r="AA87" i="5"/>
  <c r="G150" i="13"/>
  <c r="H150" i="13" s="1"/>
  <c r="K17" i="5"/>
  <c r="G84" i="13"/>
  <c r="H84" i="13" s="1"/>
  <c r="M17" i="5"/>
  <c r="V92" i="5"/>
  <c r="T92" i="5"/>
  <c r="AA92" i="5"/>
  <c r="T90" i="5"/>
  <c r="AA90" i="5"/>
  <c r="V90" i="5"/>
  <c r="N89" i="5"/>
  <c r="S89" i="5"/>
  <c r="T91" i="5"/>
  <c r="AA91" i="5"/>
  <c r="V91" i="5"/>
  <c r="N93" i="5"/>
  <c r="S93" i="5"/>
  <c r="F33" i="1"/>
  <c r="E13" i="2" s="1"/>
  <c r="T86" i="5"/>
  <c r="V86" i="5"/>
  <c r="AA86" i="5"/>
  <c r="K96" i="5"/>
  <c r="G39" i="1"/>
  <c r="N85" i="5"/>
  <c r="S85" i="5"/>
  <c r="G158" i="13"/>
  <c r="H158" i="13" s="1"/>
  <c r="G92" i="13"/>
  <c r="H92" i="13" s="1"/>
  <c r="K25" i="5"/>
  <c r="M25" i="5"/>
  <c r="AB83" i="5"/>
  <c r="AF83" i="5"/>
  <c r="N82" i="5"/>
  <c r="M96" i="5"/>
  <c r="S82" i="5"/>
  <c r="G151" i="13"/>
  <c r="H151" i="13" s="1"/>
  <c r="K18" i="5"/>
  <c r="G85" i="13"/>
  <c r="H85" i="13" s="1"/>
  <c r="M18" i="5"/>
  <c r="G88" i="13"/>
  <c r="H88" i="13" s="1"/>
  <c r="G154" i="13"/>
  <c r="H154" i="13" s="1"/>
  <c r="K21" i="5"/>
  <c r="M21" i="5"/>
  <c r="K23" i="5"/>
  <c r="G90" i="13"/>
  <c r="H90" i="13" s="1"/>
  <c r="M23" i="5"/>
  <c r="G156" i="13"/>
  <c r="H156" i="13" s="1"/>
  <c r="F94" i="13"/>
  <c r="M153" i="13"/>
  <c r="G94" i="13"/>
  <c r="H94" i="13" s="1"/>
  <c r="M27" i="5"/>
  <c r="G160" i="13"/>
  <c r="H160" i="13" s="1"/>
  <c r="K27" i="5"/>
  <c r="G82" i="13"/>
  <c r="H82" i="13" s="1"/>
  <c r="M15" i="5"/>
  <c r="K15" i="5"/>
  <c r="G148" i="13"/>
  <c r="H148" i="13" s="1"/>
  <c r="J29" i="5"/>
  <c r="E162" i="13"/>
  <c r="F162" i="13" s="1"/>
  <c r="E96" i="13"/>
  <c r="F96" i="13" s="1"/>
  <c r="H29" i="5"/>
  <c r="T19" i="5"/>
  <c r="K86" i="13"/>
  <c r="K152" i="13"/>
  <c r="V19" i="5"/>
  <c r="I55" i="18"/>
  <c r="I27" i="27"/>
  <c r="I57" i="18"/>
  <c r="I65" i="18"/>
  <c r="H67" i="18"/>
  <c r="I107" i="18"/>
  <c r="E29" i="2"/>
  <c r="E67" i="18"/>
  <c r="K33" i="30"/>
  <c r="I29" i="2" s="1"/>
  <c r="AG111" i="5"/>
  <c r="AK111" i="5"/>
  <c r="I61" i="18"/>
  <c r="D29" i="2"/>
  <c r="AK132" i="5"/>
  <c r="AG132" i="5"/>
  <c r="D67" i="18"/>
  <c r="AL66" i="5"/>
  <c r="AP66" i="5"/>
  <c r="G107" i="18"/>
  <c r="G67" i="18"/>
  <c r="F67" i="18"/>
  <c r="AP151" i="5"/>
  <c r="AL151" i="5"/>
  <c r="AW29" i="5"/>
  <c r="AU103" i="5"/>
  <c r="AV81" i="5"/>
  <c r="AX81" i="5"/>
  <c r="AG94" i="5"/>
  <c r="AK94" i="5"/>
  <c r="AN59" i="4"/>
  <c r="AI65" i="4"/>
  <c r="AK65" i="4"/>
  <c r="H379" i="22" l="1"/>
  <c r="H371" i="22"/>
  <c r="D375" i="22"/>
  <c r="D23" i="24" s="1"/>
  <c r="AL103" i="5"/>
  <c r="AG103" i="5"/>
  <c r="AK87" i="4"/>
  <c r="AN87" i="4" s="1"/>
  <c r="AB110" i="6"/>
  <c r="W116" i="7"/>
  <c r="X116" i="7" s="1"/>
  <c r="Z116" i="7" s="1"/>
  <c r="AA116" i="7" s="1"/>
  <c r="AH83" i="4"/>
  <c r="AI83" i="4" s="1"/>
  <c r="AF87" i="4"/>
  <c r="M63" i="13"/>
  <c r="AI23" i="4"/>
  <c r="AK140" i="6"/>
  <c r="AN140" i="6" s="1"/>
  <c r="AB113" i="6"/>
  <c r="AE113" i="6" s="1"/>
  <c r="AC113" i="7"/>
  <c r="AD113" i="7" s="1"/>
  <c r="AF113" i="7" s="1"/>
  <c r="AG113" i="7" s="1"/>
  <c r="AG156" i="5"/>
  <c r="V148" i="5"/>
  <c r="AA148" i="5"/>
  <c r="Y107" i="6"/>
  <c r="T107" i="6"/>
  <c r="V107" i="6"/>
  <c r="S75" i="6"/>
  <c r="V75" i="6" s="1"/>
  <c r="T150" i="29"/>
  <c r="V150" i="29"/>
  <c r="AA150" i="29"/>
  <c r="AP47" i="29"/>
  <c r="AQ47" i="29" s="1"/>
  <c r="AF37" i="29"/>
  <c r="AB37" i="29"/>
  <c r="T42" i="29"/>
  <c r="V42" i="29"/>
  <c r="AA42" i="29"/>
  <c r="AP155" i="5"/>
  <c r="T149" i="5"/>
  <c r="AA149" i="5"/>
  <c r="V149" i="5"/>
  <c r="T160" i="5"/>
  <c r="V160" i="5"/>
  <c r="AA160" i="5"/>
  <c r="AA27" i="5" s="1"/>
  <c r="O160" i="13" s="1"/>
  <c r="T118" i="5"/>
  <c r="N14" i="5"/>
  <c r="N52" i="5"/>
  <c r="Z125" i="4"/>
  <c r="AE125" i="4"/>
  <c r="AH125" i="4" s="1"/>
  <c r="AH24" i="4"/>
  <c r="S69" i="13"/>
  <c r="T69" i="13" s="1"/>
  <c r="T27" i="4"/>
  <c r="V27" i="4"/>
  <c r="Y27" i="4"/>
  <c r="J16" i="13"/>
  <c r="AC136" i="7"/>
  <c r="AD136" i="7" s="1"/>
  <c r="AF136" i="7" s="1"/>
  <c r="AG136" i="7" s="1"/>
  <c r="V70" i="6"/>
  <c r="T70" i="6"/>
  <c r="Y70" i="6"/>
  <c r="AG115" i="7"/>
  <c r="AE132" i="6"/>
  <c r="AF132" i="6" s="1"/>
  <c r="V90" i="6"/>
  <c r="T90" i="6"/>
  <c r="Y90" i="6"/>
  <c r="V62" i="6"/>
  <c r="Y62" i="6"/>
  <c r="T62" i="6"/>
  <c r="AK86" i="29"/>
  <c r="AP86" i="29" s="1"/>
  <c r="T87" i="29"/>
  <c r="AA87" i="29"/>
  <c r="V87" i="29"/>
  <c r="AA68" i="29"/>
  <c r="V68" i="29"/>
  <c r="T68" i="29"/>
  <c r="AP67" i="5"/>
  <c r="AQ67" i="5" s="1"/>
  <c r="K149" i="13"/>
  <c r="L149" i="13" s="1"/>
  <c r="T16" i="5"/>
  <c r="L83" i="13"/>
  <c r="V16" i="5"/>
  <c r="AB129" i="5"/>
  <c r="AF129" i="5"/>
  <c r="AG126" i="5"/>
  <c r="S14" i="5"/>
  <c r="K147" i="13" s="1"/>
  <c r="I81" i="13"/>
  <c r="J81" i="13" s="1"/>
  <c r="J83" i="13"/>
  <c r="AP109" i="5"/>
  <c r="AQ109" i="5" s="1"/>
  <c r="J41" i="1"/>
  <c r="E42" i="30" s="1"/>
  <c r="F42" i="30" s="1"/>
  <c r="G42" i="30" s="1"/>
  <c r="H42" i="30" s="1"/>
  <c r="I42" i="30" s="1"/>
  <c r="J42" i="30" s="1"/>
  <c r="T106" i="5"/>
  <c r="V106" i="5"/>
  <c r="AA106" i="5"/>
  <c r="J159" i="13"/>
  <c r="I91" i="13"/>
  <c r="J91" i="13" s="1"/>
  <c r="S24" i="5"/>
  <c r="V24" i="5" s="1"/>
  <c r="N24" i="5"/>
  <c r="T62" i="5"/>
  <c r="AA62" i="5"/>
  <c r="V62" i="5"/>
  <c r="M61" i="13"/>
  <c r="AB158" i="4"/>
  <c r="Z158" i="4"/>
  <c r="Z127" i="4"/>
  <c r="AB127" i="4"/>
  <c r="Y105" i="4"/>
  <c r="T105" i="4"/>
  <c r="V105" i="4"/>
  <c r="I52" i="13"/>
  <c r="J52" i="13" s="1"/>
  <c r="P63" i="13"/>
  <c r="T61" i="4"/>
  <c r="V61" i="4"/>
  <c r="Y61" i="4"/>
  <c r="H15" i="2"/>
  <c r="H12" i="2"/>
  <c r="I140" i="13"/>
  <c r="J140" i="13" s="1"/>
  <c r="AK38" i="4"/>
  <c r="AI38" i="4"/>
  <c r="P61" i="13"/>
  <c r="Z18" i="4"/>
  <c r="Z16" i="4"/>
  <c r="AB16" i="4"/>
  <c r="AE16" i="4" s="1"/>
  <c r="AL14" i="4"/>
  <c r="I74" i="13"/>
  <c r="J74" i="13" s="1"/>
  <c r="AI14" i="4"/>
  <c r="AB15" i="4"/>
  <c r="Z15" i="4"/>
  <c r="AE128" i="4"/>
  <c r="AC128" i="4"/>
  <c r="AF140" i="6"/>
  <c r="AO144" i="7"/>
  <c r="AP144" i="7" s="1"/>
  <c r="AR144" i="7" s="1"/>
  <c r="AI144" i="7"/>
  <c r="AJ144" i="7" s="1"/>
  <c r="AL144" i="7" s="1"/>
  <c r="AM144" i="7" s="1"/>
  <c r="S98" i="6"/>
  <c r="T98" i="6" s="1"/>
  <c r="T39" i="6"/>
  <c r="AL159" i="5"/>
  <c r="AG125" i="5"/>
  <c r="AK125" i="5"/>
  <c r="S120" i="6"/>
  <c r="T120" i="6" s="1"/>
  <c r="N23" i="6"/>
  <c r="T95" i="6"/>
  <c r="V95" i="6"/>
  <c r="Y95" i="6"/>
  <c r="Y26" i="6" s="1"/>
  <c r="Z26" i="6" s="1"/>
  <c r="J26" i="13"/>
  <c r="Z91" i="6"/>
  <c r="AB91" i="6"/>
  <c r="W93" i="7"/>
  <c r="X93" i="7" s="1"/>
  <c r="Z93" i="7" s="1"/>
  <c r="AA93" i="7" s="1"/>
  <c r="AB60" i="6"/>
  <c r="AC62" i="7" s="1"/>
  <c r="V23" i="6"/>
  <c r="I23" i="13"/>
  <c r="J23" i="13" s="1"/>
  <c r="T23" i="6"/>
  <c r="Y39" i="6"/>
  <c r="Z39" i="6" s="1"/>
  <c r="T158" i="29"/>
  <c r="V158" i="29"/>
  <c r="AA158" i="29"/>
  <c r="T152" i="29"/>
  <c r="AA152" i="29"/>
  <c r="V152" i="29"/>
  <c r="AB91" i="29"/>
  <c r="AF91" i="29"/>
  <c r="S18" i="29"/>
  <c r="N18" i="29"/>
  <c r="T72" i="29"/>
  <c r="AA72" i="29"/>
  <c r="AA27" i="29" s="1"/>
  <c r="V72" i="29"/>
  <c r="I93" i="13"/>
  <c r="J93" i="13" s="1"/>
  <c r="N26" i="5"/>
  <c r="T158" i="5"/>
  <c r="V158" i="5"/>
  <c r="AA158" i="5"/>
  <c r="S26" i="5"/>
  <c r="K159" i="13" s="1"/>
  <c r="J153" i="13"/>
  <c r="H45" i="1"/>
  <c r="N162" i="5"/>
  <c r="AA154" i="5"/>
  <c r="AA21" i="5" s="1"/>
  <c r="V154" i="5"/>
  <c r="T154" i="5"/>
  <c r="S162" i="5"/>
  <c r="AF128" i="5"/>
  <c r="AB128" i="5"/>
  <c r="AB113" i="5"/>
  <c r="AF113" i="5"/>
  <c r="J87" i="13"/>
  <c r="N74" i="5"/>
  <c r="AF70" i="5"/>
  <c r="AB70" i="5"/>
  <c r="S74" i="5"/>
  <c r="J37" i="1" s="1"/>
  <c r="E38" i="30" s="1"/>
  <c r="F38" i="30" s="1"/>
  <c r="G38" i="30" s="1"/>
  <c r="H38" i="30" s="1"/>
  <c r="I38" i="30" s="1"/>
  <c r="J38" i="30" s="1"/>
  <c r="S52" i="5"/>
  <c r="J35" i="1" s="1"/>
  <c r="Y180" i="4"/>
  <c r="Y171" i="4"/>
  <c r="V171" i="4"/>
  <c r="T171" i="4"/>
  <c r="T172" i="4"/>
  <c r="Y172" i="4"/>
  <c r="V172" i="4"/>
  <c r="T175" i="4"/>
  <c r="V175" i="4"/>
  <c r="Y175" i="4"/>
  <c r="Z159" i="4"/>
  <c r="AB159" i="4"/>
  <c r="T156" i="4"/>
  <c r="Y156" i="4"/>
  <c r="V156" i="4"/>
  <c r="Z148" i="4"/>
  <c r="AB148" i="4"/>
  <c r="Z151" i="4"/>
  <c r="AB151" i="4"/>
  <c r="T160" i="4"/>
  <c r="Y160" i="4"/>
  <c r="V160" i="4"/>
  <c r="V155" i="4"/>
  <c r="T155" i="4"/>
  <c r="Y155" i="4"/>
  <c r="Z154" i="4"/>
  <c r="AB154" i="4"/>
  <c r="Z135" i="4"/>
  <c r="AB135" i="4"/>
  <c r="S118" i="4"/>
  <c r="T118" i="4" s="1"/>
  <c r="T108" i="4"/>
  <c r="Y108" i="4"/>
  <c r="V108" i="4"/>
  <c r="AC112" i="4"/>
  <c r="AE112" i="4"/>
  <c r="Y114" i="4"/>
  <c r="T114" i="4"/>
  <c r="V114" i="4"/>
  <c r="Z88" i="4"/>
  <c r="AB88" i="4"/>
  <c r="V85" i="4"/>
  <c r="Y85" i="4"/>
  <c r="T85" i="4"/>
  <c r="Z84" i="4"/>
  <c r="AB84" i="4"/>
  <c r="V66" i="4"/>
  <c r="Y66" i="4"/>
  <c r="T66" i="4"/>
  <c r="V40" i="13"/>
  <c r="H11" i="2"/>
  <c r="E15" i="30"/>
  <c r="F15" i="30" s="1"/>
  <c r="AK42" i="4"/>
  <c r="AI42" i="4"/>
  <c r="Y17" i="4"/>
  <c r="T17" i="4"/>
  <c r="V17" i="4"/>
  <c r="K62" i="13"/>
  <c r="Z22" i="4"/>
  <c r="AB22" i="4"/>
  <c r="S29" i="4"/>
  <c r="N29" i="4"/>
  <c r="T26" i="4"/>
  <c r="V26" i="4"/>
  <c r="Y26" i="4"/>
  <c r="AH132" i="6"/>
  <c r="AI132" i="6" s="1"/>
  <c r="I14" i="13"/>
  <c r="J14" i="13" s="1"/>
  <c r="AC161" i="7"/>
  <c r="AD161" i="7" s="1"/>
  <c r="S14" i="6"/>
  <c r="V14" i="6" s="1"/>
  <c r="W160" i="7"/>
  <c r="X160" i="7" s="1"/>
  <c r="Z160" i="7" s="1"/>
  <c r="AA160" i="7" s="1"/>
  <c r="W155" i="7"/>
  <c r="X155" i="7" s="1"/>
  <c r="Z155" i="7" s="1"/>
  <c r="AA155" i="7" s="1"/>
  <c r="W165" i="7"/>
  <c r="X165" i="7" s="1"/>
  <c r="Z165" i="7" s="1"/>
  <c r="AA165" i="7" s="1"/>
  <c r="Y164" i="6"/>
  <c r="Z164" i="6" s="1"/>
  <c r="AC164" i="7"/>
  <c r="AD164" i="7" s="1"/>
  <c r="S24" i="6"/>
  <c r="T24" i="6" s="1"/>
  <c r="AB139" i="6"/>
  <c r="Z139" i="6"/>
  <c r="W143" i="7"/>
  <c r="X143" i="7" s="1"/>
  <c r="Z143" i="7" s="1"/>
  <c r="AA143" i="7" s="1"/>
  <c r="J21" i="13"/>
  <c r="I18" i="13"/>
  <c r="J18" i="13" s="1"/>
  <c r="S18" i="6"/>
  <c r="N18" i="6"/>
  <c r="N24" i="6"/>
  <c r="N20" i="6"/>
  <c r="I20" i="13"/>
  <c r="J20" i="13" s="1"/>
  <c r="S20" i="6"/>
  <c r="W109" i="7"/>
  <c r="X109" i="7" s="1"/>
  <c r="Z109" i="7" s="1"/>
  <c r="AA109" i="7" s="1"/>
  <c r="Z106" i="6"/>
  <c r="AB106" i="6"/>
  <c r="Z105" i="6"/>
  <c r="AB105" i="6"/>
  <c r="W108" i="7"/>
  <c r="X108" i="7" s="1"/>
  <c r="Z108" i="7" s="1"/>
  <c r="AA108" i="7" s="1"/>
  <c r="Y114" i="6"/>
  <c r="T114" i="6"/>
  <c r="V114" i="6"/>
  <c r="T108" i="6"/>
  <c r="V108" i="6"/>
  <c r="Y108" i="6"/>
  <c r="Y17" i="6" s="1"/>
  <c r="W120" i="7"/>
  <c r="X120" i="7" s="1"/>
  <c r="Z120" i="7" s="1"/>
  <c r="AA120" i="7" s="1"/>
  <c r="Z117" i="6"/>
  <c r="AB117" i="6"/>
  <c r="W119" i="7"/>
  <c r="X119" i="7" s="1"/>
  <c r="Z119" i="7" s="1"/>
  <c r="AA119" i="7" s="1"/>
  <c r="AB116" i="6"/>
  <c r="Z116" i="6"/>
  <c r="V118" i="6"/>
  <c r="T118" i="6"/>
  <c r="Y118" i="6"/>
  <c r="Y27" i="6" s="1"/>
  <c r="S27" i="6"/>
  <c r="K27" i="13" s="1"/>
  <c r="AC96" i="6"/>
  <c r="AE96" i="6"/>
  <c r="AC98" i="7"/>
  <c r="AD98" i="7" s="1"/>
  <c r="AF98" i="7" s="1"/>
  <c r="AG98" i="7" s="1"/>
  <c r="Z92" i="6"/>
  <c r="W94" i="7"/>
  <c r="X94" i="7" s="1"/>
  <c r="Z94" i="7" s="1"/>
  <c r="AA94" i="7" s="1"/>
  <c r="AB92" i="6"/>
  <c r="T85" i="6"/>
  <c r="V85" i="6"/>
  <c r="Y85" i="6"/>
  <c r="Z93" i="6"/>
  <c r="W95" i="7"/>
  <c r="X95" i="7" s="1"/>
  <c r="Z95" i="7" s="1"/>
  <c r="AA95" i="7" s="1"/>
  <c r="AB93" i="6"/>
  <c r="I27" i="13"/>
  <c r="J27" i="13" s="1"/>
  <c r="AH37" i="6"/>
  <c r="AO39" i="7" s="1"/>
  <c r="AP39" i="7" s="1"/>
  <c r="AR39" i="7" s="1"/>
  <c r="T45" i="6"/>
  <c r="Y45" i="6"/>
  <c r="V45" i="6"/>
  <c r="AF37" i="6"/>
  <c r="S27" i="29"/>
  <c r="T27" i="29" s="1"/>
  <c r="AB154" i="29"/>
  <c r="AF154" i="29"/>
  <c r="AA153" i="29"/>
  <c r="T153" i="29"/>
  <c r="V153" i="29"/>
  <c r="T157" i="29"/>
  <c r="AA157" i="29"/>
  <c r="AA24" i="29" s="1"/>
  <c r="AB24" i="29" s="1"/>
  <c r="V157" i="29"/>
  <c r="T16" i="29"/>
  <c r="AF156" i="29"/>
  <c r="AB156" i="29"/>
  <c r="T149" i="29"/>
  <c r="V149" i="29"/>
  <c r="AA149" i="29"/>
  <c r="S162" i="29"/>
  <c r="AF94" i="29"/>
  <c r="AB94" i="29"/>
  <c r="V81" i="29"/>
  <c r="AA81" i="29"/>
  <c r="AA14" i="29" s="1"/>
  <c r="T81" i="29"/>
  <c r="AB59" i="29"/>
  <c r="AF59" i="29"/>
  <c r="L87" i="13"/>
  <c r="AF114" i="5"/>
  <c r="AB114" i="5"/>
  <c r="M87" i="13"/>
  <c r="AB116" i="5"/>
  <c r="AF116" i="5"/>
  <c r="AF104" i="5"/>
  <c r="AB104" i="5"/>
  <c r="L153" i="13"/>
  <c r="G33" i="1"/>
  <c r="F13" i="2" s="1"/>
  <c r="AG157" i="5"/>
  <c r="AK157" i="5"/>
  <c r="AF152" i="5"/>
  <c r="AB152" i="5"/>
  <c r="AB147" i="5"/>
  <c r="AF147" i="5"/>
  <c r="AG153" i="5"/>
  <c r="AK153" i="5"/>
  <c r="E16" i="2"/>
  <c r="AB72" i="5"/>
  <c r="AF72" i="5"/>
  <c r="AQ63" i="5"/>
  <c r="AU63" i="5"/>
  <c r="AK65" i="5"/>
  <c r="AG65" i="5"/>
  <c r="T69" i="5"/>
  <c r="V69" i="5"/>
  <c r="AA69" i="5"/>
  <c r="AB68" i="5"/>
  <c r="AF68" i="5"/>
  <c r="AF71" i="5"/>
  <c r="AB71" i="5"/>
  <c r="AB60" i="5"/>
  <c r="AF60" i="5"/>
  <c r="AB64" i="5"/>
  <c r="AF64" i="5"/>
  <c r="V61" i="5"/>
  <c r="AA61" i="5"/>
  <c r="T61" i="5"/>
  <c r="AB59" i="5"/>
  <c r="AF59" i="5"/>
  <c r="AL45" i="4"/>
  <c r="AN45" i="4"/>
  <c r="AL41" i="4"/>
  <c r="AN41" i="4"/>
  <c r="AI44" i="4"/>
  <c r="AK44" i="4"/>
  <c r="AI43" i="4"/>
  <c r="AK43" i="4"/>
  <c r="AI40" i="4"/>
  <c r="AK40" i="4"/>
  <c r="W40" i="13" s="1"/>
  <c r="AL49" i="4"/>
  <c r="AN49" i="4"/>
  <c r="AI48" i="4"/>
  <c r="AK48" i="4"/>
  <c r="AL37" i="4"/>
  <c r="AN37" i="4"/>
  <c r="AI47" i="4"/>
  <c r="AK47" i="4"/>
  <c r="AI39" i="4"/>
  <c r="AK39" i="4"/>
  <c r="Z179" i="4"/>
  <c r="AB179" i="4"/>
  <c r="AB173" i="4"/>
  <c r="Z173" i="4"/>
  <c r="AB176" i="4"/>
  <c r="Z176" i="4"/>
  <c r="AB174" i="4"/>
  <c r="Z174" i="4"/>
  <c r="AH170" i="4"/>
  <c r="AF170" i="4"/>
  <c r="Y177" i="4"/>
  <c r="V177" i="4"/>
  <c r="T177" i="4"/>
  <c r="Z180" i="4"/>
  <c r="AB180" i="4"/>
  <c r="V169" i="4"/>
  <c r="T169" i="4"/>
  <c r="S184" i="4"/>
  <c r="Y169" i="4"/>
  <c r="AB178" i="4"/>
  <c r="Z178" i="4"/>
  <c r="Z181" i="4"/>
  <c r="AB181" i="4"/>
  <c r="AB182" i="4"/>
  <c r="Z182" i="4"/>
  <c r="AC147" i="4"/>
  <c r="AE147" i="4"/>
  <c r="Z149" i="4"/>
  <c r="AB149" i="4"/>
  <c r="T157" i="4"/>
  <c r="V157" i="4"/>
  <c r="Y157" i="4"/>
  <c r="AF150" i="4"/>
  <c r="AH150" i="4"/>
  <c r="T153" i="4"/>
  <c r="V153" i="4"/>
  <c r="Y153" i="4"/>
  <c r="S162" i="4"/>
  <c r="AL152" i="4"/>
  <c r="AN152" i="4"/>
  <c r="AE126" i="4"/>
  <c r="AC126" i="4"/>
  <c r="AC134" i="4"/>
  <c r="AE134" i="4"/>
  <c r="Z137" i="4"/>
  <c r="AB137" i="4"/>
  <c r="AH133" i="4"/>
  <c r="AF133" i="4"/>
  <c r="Z138" i="4"/>
  <c r="AB138" i="4"/>
  <c r="AH129" i="4"/>
  <c r="AF129" i="4"/>
  <c r="T132" i="4"/>
  <c r="Y132" i="4"/>
  <c r="V132" i="4"/>
  <c r="S140" i="4"/>
  <c r="AE130" i="4"/>
  <c r="AC130" i="4"/>
  <c r="AC131" i="4"/>
  <c r="AE131" i="4"/>
  <c r="Z110" i="4"/>
  <c r="AB110" i="4"/>
  <c r="AB103" i="4"/>
  <c r="Z103" i="4"/>
  <c r="AB107" i="4"/>
  <c r="Z107" i="4"/>
  <c r="Z111" i="4"/>
  <c r="AB111" i="4"/>
  <c r="AB113" i="4"/>
  <c r="Z113" i="4"/>
  <c r="AE109" i="4"/>
  <c r="AC109" i="4"/>
  <c r="AC106" i="4"/>
  <c r="AE106" i="4"/>
  <c r="Z115" i="4"/>
  <c r="AB115" i="4"/>
  <c r="V96" i="4"/>
  <c r="T96" i="4"/>
  <c r="AE89" i="4"/>
  <c r="AC89" i="4"/>
  <c r="AB93" i="4"/>
  <c r="Z93" i="4"/>
  <c r="AC82" i="4"/>
  <c r="AE82" i="4"/>
  <c r="AK90" i="4"/>
  <c r="AL90" i="4" s="1"/>
  <c r="AC92" i="4"/>
  <c r="AE92" i="4"/>
  <c r="Z81" i="4"/>
  <c r="AB81" i="4"/>
  <c r="T94" i="4"/>
  <c r="Y94" i="4"/>
  <c r="V94" i="4"/>
  <c r="AB69" i="4"/>
  <c r="Z69" i="4"/>
  <c r="Z68" i="4"/>
  <c r="AB68" i="4"/>
  <c r="T60" i="4"/>
  <c r="Y60" i="4"/>
  <c r="V60" i="4"/>
  <c r="S74" i="4"/>
  <c r="Z70" i="4"/>
  <c r="AB70" i="4"/>
  <c r="Y63" i="4"/>
  <c r="T63" i="4"/>
  <c r="V63" i="4"/>
  <c r="Z64" i="4"/>
  <c r="AB64" i="4"/>
  <c r="AB71" i="4"/>
  <c r="Z71" i="4"/>
  <c r="Z72" i="4"/>
  <c r="AB72" i="4"/>
  <c r="Y67" i="4"/>
  <c r="T67" i="4"/>
  <c r="V67" i="4"/>
  <c r="Q48" i="13"/>
  <c r="R48" i="13" s="1"/>
  <c r="R66" i="13"/>
  <c r="Q39" i="13"/>
  <c r="R39" i="13" s="1"/>
  <c r="L38" i="13"/>
  <c r="M38" i="13"/>
  <c r="M59" i="13"/>
  <c r="L59" i="13"/>
  <c r="L67" i="13"/>
  <c r="M67" i="13"/>
  <c r="Q68" i="13"/>
  <c r="R68" i="13" s="1"/>
  <c r="Q46" i="13"/>
  <c r="R46" i="13" s="1"/>
  <c r="O41" i="13"/>
  <c r="P41" i="13" s="1"/>
  <c r="O129" i="13"/>
  <c r="P129" i="13" s="1"/>
  <c r="K71" i="13"/>
  <c r="K137" i="13"/>
  <c r="K49" i="13"/>
  <c r="M131" i="13"/>
  <c r="L131" i="13"/>
  <c r="M133" i="13"/>
  <c r="L133" i="13"/>
  <c r="Q44" i="13"/>
  <c r="R44" i="13" s="1"/>
  <c r="M41" i="13"/>
  <c r="L41" i="13"/>
  <c r="M43" i="13"/>
  <c r="L43" i="13"/>
  <c r="M126" i="13"/>
  <c r="L126" i="13"/>
  <c r="L125" i="13"/>
  <c r="M125" i="13"/>
  <c r="O43" i="13"/>
  <c r="P43" i="13" s="1"/>
  <c r="O131" i="13"/>
  <c r="P131" i="13" s="1"/>
  <c r="L60" i="13"/>
  <c r="M60" i="13"/>
  <c r="L37" i="13"/>
  <c r="M37" i="13"/>
  <c r="M45" i="13"/>
  <c r="L45" i="13"/>
  <c r="K50" i="13"/>
  <c r="K72" i="13"/>
  <c r="K138" i="13"/>
  <c r="S47" i="13"/>
  <c r="T47" i="13" s="1"/>
  <c r="O59" i="13"/>
  <c r="P59" i="13" s="1"/>
  <c r="O37" i="13"/>
  <c r="P37" i="13" s="1"/>
  <c r="O125" i="13"/>
  <c r="P125" i="13" s="1"/>
  <c r="O45" i="13"/>
  <c r="P45" i="13" s="1"/>
  <c r="O67" i="13"/>
  <c r="P67" i="13" s="1"/>
  <c r="O64" i="13"/>
  <c r="P64" i="13" s="1"/>
  <c r="K42" i="13"/>
  <c r="K130" i="13"/>
  <c r="M129" i="13"/>
  <c r="L129" i="13"/>
  <c r="O38" i="13"/>
  <c r="P38" i="13" s="1"/>
  <c r="O60" i="13"/>
  <c r="P60" i="13" s="1"/>
  <c r="O126" i="13"/>
  <c r="P126" i="13" s="1"/>
  <c r="S52" i="4"/>
  <c r="P133" i="13"/>
  <c r="AC16" i="4"/>
  <c r="AC18" i="4"/>
  <c r="AE18" i="4"/>
  <c r="Q63" i="13"/>
  <c r="R63" i="13" s="1"/>
  <c r="AE25" i="4"/>
  <c r="AC25" i="4"/>
  <c r="Q70" i="13"/>
  <c r="R70" i="13" s="1"/>
  <c r="AB19" i="4"/>
  <c r="Z19" i="4"/>
  <c r="L65" i="13"/>
  <c r="M65" i="13"/>
  <c r="Z20" i="4"/>
  <c r="AB20" i="4"/>
  <c r="O65" i="13"/>
  <c r="P65" i="13" s="1"/>
  <c r="L64" i="13"/>
  <c r="M64" i="13"/>
  <c r="AK83" i="4"/>
  <c r="AL83" i="4" s="1"/>
  <c r="AO163" i="7"/>
  <c r="AP163" i="7" s="1"/>
  <c r="AR163" i="7" s="1"/>
  <c r="D38" i="22"/>
  <c r="D40" i="22" s="1"/>
  <c r="D70" i="22" s="1"/>
  <c r="D71" i="22" s="1"/>
  <c r="AP133" i="5"/>
  <c r="AL133" i="5"/>
  <c r="AF136" i="4"/>
  <c r="AH136" i="4"/>
  <c r="AI104" i="4"/>
  <c r="AK104" i="4"/>
  <c r="AF116" i="4"/>
  <c r="AH116" i="4"/>
  <c r="AH91" i="4"/>
  <c r="AF91" i="4"/>
  <c r="AH62" i="4"/>
  <c r="AF62" i="4"/>
  <c r="AH21" i="4"/>
  <c r="AF21" i="4"/>
  <c r="S66" i="13"/>
  <c r="T66" i="13" s="1"/>
  <c r="AI86" i="4"/>
  <c r="AK86" i="4"/>
  <c r="AN23" i="4"/>
  <c r="AL23" i="4"/>
  <c r="D32" i="2"/>
  <c r="D28" i="2"/>
  <c r="F102" i="30"/>
  <c r="F90" i="30"/>
  <c r="AI159" i="7"/>
  <c r="AJ159" i="7" s="1"/>
  <c r="AL159" i="7" s="1"/>
  <c r="AA157" i="7"/>
  <c r="AI154" i="7"/>
  <c r="AI156" i="7"/>
  <c r="AJ156" i="7" s="1"/>
  <c r="AL156" i="7" s="1"/>
  <c r="Z154" i="7"/>
  <c r="AA162" i="7"/>
  <c r="AI158" i="7"/>
  <c r="AJ158" i="7" s="1"/>
  <c r="AL158" i="7" s="1"/>
  <c r="AU167" i="7"/>
  <c r="AS167" i="7"/>
  <c r="AC162" i="7"/>
  <c r="AD162" i="7" s="1"/>
  <c r="AO166" i="7"/>
  <c r="AP166" i="7" s="1"/>
  <c r="AR166" i="7" s="1"/>
  <c r="AD154" i="7"/>
  <c r="AC157" i="7"/>
  <c r="AD157" i="7" s="1"/>
  <c r="AC139" i="7"/>
  <c r="AD139" i="7" s="1"/>
  <c r="AF139" i="7" s="1"/>
  <c r="AG139" i="7" s="1"/>
  <c r="AC135" i="6"/>
  <c r="AE135" i="6"/>
  <c r="AC115" i="6"/>
  <c r="AC118" i="7"/>
  <c r="AD118" i="7" s="1"/>
  <c r="AF118" i="7" s="1"/>
  <c r="AG118" i="7" s="1"/>
  <c r="AE115" i="6"/>
  <c r="Z60" i="6"/>
  <c r="Y14" i="6"/>
  <c r="O14" i="13" s="1"/>
  <c r="AB133" i="6"/>
  <c r="W137" i="7"/>
  <c r="X137" i="7" s="1"/>
  <c r="Z137" i="7" s="1"/>
  <c r="AA137" i="7" s="1"/>
  <c r="Z133" i="6"/>
  <c r="AB127" i="6"/>
  <c r="Z127" i="6"/>
  <c r="W131" i="7"/>
  <c r="X131" i="7" s="1"/>
  <c r="Z131" i="7" s="1"/>
  <c r="AA131" i="7" s="1"/>
  <c r="Z136" i="6"/>
  <c r="AB136" i="6"/>
  <c r="W140" i="7"/>
  <c r="X140" i="7" s="1"/>
  <c r="Z140" i="7" s="1"/>
  <c r="AE137" i="6"/>
  <c r="AC141" i="7"/>
  <c r="AD141" i="7" s="1"/>
  <c r="AF141" i="7" s="1"/>
  <c r="AG141" i="7" s="1"/>
  <c r="AC137" i="6"/>
  <c r="Z128" i="6"/>
  <c r="AB128" i="6"/>
  <c r="Y142" i="6"/>
  <c r="Z142" i="6" s="1"/>
  <c r="W132" i="7"/>
  <c r="AC134" i="6"/>
  <c r="AE134" i="6"/>
  <c r="AC138" i="7"/>
  <c r="AD138" i="7" s="1"/>
  <c r="AF138" i="7" s="1"/>
  <c r="AG138" i="7" s="1"/>
  <c r="N25" i="6"/>
  <c r="AC138" i="6"/>
  <c r="AE138" i="6"/>
  <c r="AC142" i="7"/>
  <c r="AD142" i="7" s="1"/>
  <c r="AF142" i="7" s="1"/>
  <c r="AG142" i="7" s="1"/>
  <c r="Z131" i="6"/>
  <c r="AB131" i="6"/>
  <c r="W135" i="7"/>
  <c r="X135" i="7" s="1"/>
  <c r="Z135" i="7" s="1"/>
  <c r="S25" i="6"/>
  <c r="K25" i="13" s="1"/>
  <c r="AA142" i="7"/>
  <c r="AC134" i="7"/>
  <c r="AD134" i="7" s="1"/>
  <c r="AF134" i="7" s="1"/>
  <c r="AG134" i="7" s="1"/>
  <c r="AC130" i="6"/>
  <c r="AE130" i="6"/>
  <c r="AA133" i="7"/>
  <c r="AA138" i="7"/>
  <c r="AC133" i="7"/>
  <c r="AD133" i="7" s="1"/>
  <c r="AF133" i="7" s="1"/>
  <c r="AG133" i="7" s="1"/>
  <c r="AC129" i="6"/>
  <c r="AE129" i="6"/>
  <c r="AA134" i="7"/>
  <c r="T142" i="6"/>
  <c r="V142" i="6"/>
  <c r="Z111" i="6"/>
  <c r="AB111" i="6"/>
  <c r="W114" i="7"/>
  <c r="X114" i="7" s="1"/>
  <c r="Z114" i="7" s="1"/>
  <c r="AH112" i="6"/>
  <c r="AI115" i="7"/>
  <c r="AJ115" i="7" s="1"/>
  <c r="AL115" i="7" s="1"/>
  <c r="AF112" i="6"/>
  <c r="AB109" i="6"/>
  <c r="Z109" i="6"/>
  <c r="W112" i="7"/>
  <c r="AB83" i="6"/>
  <c r="Z83" i="6"/>
  <c r="W85" i="7"/>
  <c r="X85" i="7" s="1"/>
  <c r="Z85" i="7" s="1"/>
  <c r="AA85" i="7" s="1"/>
  <c r="Z86" i="6"/>
  <c r="AB86" i="6"/>
  <c r="W88" i="7"/>
  <c r="X88" i="7" s="1"/>
  <c r="Z88" i="7" s="1"/>
  <c r="AA88" i="7" s="1"/>
  <c r="N19" i="6"/>
  <c r="I19" i="13"/>
  <c r="J19" i="13" s="1"/>
  <c r="X86" i="7"/>
  <c r="Z87" i="6"/>
  <c r="AB87" i="6"/>
  <c r="W89" i="7"/>
  <c r="X89" i="7" s="1"/>
  <c r="Z89" i="7" s="1"/>
  <c r="AC86" i="7"/>
  <c r="AE84" i="6"/>
  <c r="AC84" i="6"/>
  <c r="Z88" i="6"/>
  <c r="AB88" i="6"/>
  <c r="W90" i="7"/>
  <c r="X90" i="7" s="1"/>
  <c r="Z90" i="7" s="1"/>
  <c r="AE89" i="6"/>
  <c r="AC89" i="6"/>
  <c r="AC91" i="7"/>
  <c r="AD91" i="7" s="1"/>
  <c r="AF91" i="7" s="1"/>
  <c r="Z94" i="6"/>
  <c r="W96" i="7"/>
  <c r="X96" i="7" s="1"/>
  <c r="Z96" i="7" s="1"/>
  <c r="AB94" i="6"/>
  <c r="Y66" i="6"/>
  <c r="T66" i="6"/>
  <c r="V66" i="6"/>
  <c r="K21" i="13"/>
  <c r="T21" i="6"/>
  <c r="V21" i="6"/>
  <c r="Z67" i="6"/>
  <c r="W69" i="7"/>
  <c r="X69" i="7" s="1"/>
  <c r="Z69" i="7" s="1"/>
  <c r="AA69" i="7" s="1"/>
  <c r="AB67" i="6"/>
  <c r="Z65" i="6"/>
  <c r="W67" i="7"/>
  <c r="X67" i="7" s="1"/>
  <c r="Z67" i="7" s="1"/>
  <c r="AB65" i="6"/>
  <c r="S52" i="6"/>
  <c r="V52" i="6" s="1"/>
  <c r="AC51" i="7"/>
  <c r="AD51" i="7" s="1"/>
  <c r="AC49" i="6"/>
  <c r="W44" i="7"/>
  <c r="Z42" i="6"/>
  <c r="AB42" i="6"/>
  <c r="Y19" i="6"/>
  <c r="Z19" i="6" s="1"/>
  <c r="W73" i="7"/>
  <c r="Z71" i="6"/>
  <c r="AB71" i="6"/>
  <c r="Y25" i="6"/>
  <c r="AC64" i="6"/>
  <c r="AE64" i="6"/>
  <c r="AC66" i="7"/>
  <c r="AD66" i="7" s="1"/>
  <c r="AF66" i="7" s="1"/>
  <c r="AG66" i="7" s="1"/>
  <c r="AB72" i="6"/>
  <c r="Z72" i="6"/>
  <c r="W74" i="7"/>
  <c r="T75" i="6"/>
  <c r="M23" i="13"/>
  <c r="AA66" i="7"/>
  <c r="AB61" i="6"/>
  <c r="W63" i="7"/>
  <c r="Z61" i="6"/>
  <c r="Y15" i="6"/>
  <c r="J73" i="1"/>
  <c r="H69" i="1"/>
  <c r="G10" i="2" s="1"/>
  <c r="X62" i="7"/>
  <c r="Z73" i="6"/>
  <c r="AB73" i="6"/>
  <c r="W75" i="7"/>
  <c r="W65" i="7"/>
  <c r="X65" i="7" s="1"/>
  <c r="Z65" i="7" s="1"/>
  <c r="Z63" i="6"/>
  <c r="AB63" i="6"/>
  <c r="N17" i="6"/>
  <c r="I17" i="13"/>
  <c r="J17" i="13" s="1"/>
  <c r="S17" i="6"/>
  <c r="Z69" i="6"/>
  <c r="AB69" i="6"/>
  <c r="W71" i="7"/>
  <c r="W70" i="7"/>
  <c r="Z68" i="6"/>
  <c r="AB68" i="6"/>
  <c r="V16" i="6"/>
  <c r="T16" i="6"/>
  <c r="K16" i="13"/>
  <c r="AF48" i="6"/>
  <c r="AH48" i="6"/>
  <c r="AI50" i="7"/>
  <c r="Z50" i="7"/>
  <c r="Z40" i="6"/>
  <c r="W42" i="7"/>
  <c r="AB40" i="6"/>
  <c r="Y18" i="6"/>
  <c r="W43" i="7"/>
  <c r="AB41" i="6"/>
  <c r="Z41" i="6"/>
  <c r="Z51" i="7"/>
  <c r="K29" i="6"/>
  <c r="G29" i="13"/>
  <c r="H29" i="13" s="1"/>
  <c r="S22" i="6"/>
  <c r="N22" i="6"/>
  <c r="I22" i="13"/>
  <c r="J22" i="13" s="1"/>
  <c r="M26" i="13"/>
  <c r="L26" i="13"/>
  <c r="AI43" i="6"/>
  <c r="AK43" i="6"/>
  <c r="AL43" i="6" s="1"/>
  <c r="AO45" i="7"/>
  <c r="AH49" i="6"/>
  <c r="AF49" i="6"/>
  <c r="AI51" i="7"/>
  <c r="AD40" i="7"/>
  <c r="AF45" i="7"/>
  <c r="AD50" i="7"/>
  <c r="AF38" i="6"/>
  <c r="AH38" i="6"/>
  <c r="AI40" i="7"/>
  <c r="Z52" i="7"/>
  <c r="K19" i="13"/>
  <c r="V19" i="6"/>
  <c r="T19" i="6"/>
  <c r="N15" i="6"/>
  <c r="S15" i="6"/>
  <c r="M29" i="6"/>
  <c r="I15" i="13"/>
  <c r="J15" i="13" s="1"/>
  <c r="Z48" i="7"/>
  <c r="AD52" i="7"/>
  <c r="AJ45" i="7"/>
  <c r="AA45" i="7"/>
  <c r="V44" i="6"/>
  <c r="Y44" i="6"/>
  <c r="T44" i="6"/>
  <c r="AF50" i="6"/>
  <c r="AH50" i="6"/>
  <c r="AI52" i="7"/>
  <c r="AH46" i="6"/>
  <c r="AF46" i="6"/>
  <c r="AI48" i="7"/>
  <c r="H72" i="30"/>
  <c r="AD48" i="7"/>
  <c r="Z40" i="7"/>
  <c r="V47" i="6"/>
  <c r="Y47" i="6"/>
  <c r="T47" i="6"/>
  <c r="AL151" i="29"/>
  <c r="AP151" i="29"/>
  <c r="AK159" i="29"/>
  <c r="AG159" i="29"/>
  <c r="AP147" i="29"/>
  <c r="AL147" i="29"/>
  <c r="AU155" i="29"/>
  <c r="AQ155" i="29"/>
  <c r="AG148" i="29"/>
  <c r="AK148" i="29"/>
  <c r="AL160" i="29"/>
  <c r="AP160" i="29"/>
  <c r="S118" i="29"/>
  <c r="V118" i="29" s="1"/>
  <c r="AG50" i="29"/>
  <c r="AK50" i="29"/>
  <c r="S140" i="29"/>
  <c r="AA15" i="29"/>
  <c r="S96" i="29"/>
  <c r="T96" i="29" s="1"/>
  <c r="AF92" i="29"/>
  <c r="AB92" i="29"/>
  <c r="AQ90" i="29"/>
  <c r="AU90" i="29"/>
  <c r="AA84" i="29"/>
  <c r="AA17" i="29" s="1"/>
  <c r="AB17" i="29" s="1"/>
  <c r="T84" i="29"/>
  <c r="V84" i="29"/>
  <c r="T88" i="29"/>
  <c r="AA88" i="29"/>
  <c r="V88" i="29"/>
  <c r="V93" i="29"/>
  <c r="T93" i="29"/>
  <c r="AA93" i="29"/>
  <c r="AF82" i="29"/>
  <c r="AB82" i="29"/>
  <c r="AF83" i="29"/>
  <c r="AB83" i="29"/>
  <c r="T19" i="29"/>
  <c r="V19" i="29"/>
  <c r="T23" i="29"/>
  <c r="V23" i="29"/>
  <c r="AF85" i="29"/>
  <c r="AB85" i="29"/>
  <c r="AB89" i="29"/>
  <c r="AF89" i="29"/>
  <c r="AB69" i="29"/>
  <c r="AF69" i="29"/>
  <c r="AB65" i="29"/>
  <c r="AF65" i="29"/>
  <c r="AB62" i="29"/>
  <c r="AF62" i="29"/>
  <c r="AK67" i="29"/>
  <c r="AG67" i="29"/>
  <c r="AB66" i="29"/>
  <c r="AF66" i="29"/>
  <c r="S22" i="29"/>
  <c r="N22" i="29"/>
  <c r="T24" i="29"/>
  <c r="V24" i="29"/>
  <c r="AB63" i="29"/>
  <c r="AF63" i="29"/>
  <c r="AA18" i="29"/>
  <c r="AL71" i="29"/>
  <c r="AP71" i="29"/>
  <c r="AK64" i="29"/>
  <c r="AG64" i="29"/>
  <c r="AG60" i="29"/>
  <c r="AK60" i="29"/>
  <c r="T15" i="29"/>
  <c r="V15" i="29"/>
  <c r="T70" i="29"/>
  <c r="V70" i="29"/>
  <c r="AA70" i="29"/>
  <c r="S26" i="29"/>
  <c r="N26" i="29"/>
  <c r="T61" i="29"/>
  <c r="V61" i="29"/>
  <c r="AA61" i="29"/>
  <c r="S74" i="29"/>
  <c r="AG43" i="29"/>
  <c r="AK43" i="29"/>
  <c r="S14" i="29"/>
  <c r="N14" i="29"/>
  <c r="M29" i="29"/>
  <c r="N29" i="29" s="1"/>
  <c r="AG49" i="29"/>
  <c r="AK49" i="29"/>
  <c r="H51" i="1"/>
  <c r="J53" i="1"/>
  <c r="N21" i="29"/>
  <c r="S21" i="29"/>
  <c r="V25" i="29"/>
  <c r="T25" i="29"/>
  <c r="AB48" i="29"/>
  <c r="AF48" i="29"/>
  <c r="AG40" i="29"/>
  <c r="AK40" i="29"/>
  <c r="T20" i="29"/>
  <c r="V20" i="29"/>
  <c r="V17" i="29"/>
  <c r="T17" i="29"/>
  <c r="AF45" i="29"/>
  <c r="AB45" i="29"/>
  <c r="T52" i="29"/>
  <c r="V52" i="29"/>
  <c r="AB39" i="29"/>
  <c r="AF39" i="29"/>
  <c r="AA46" i="29"/>
  <c r="AA52" i="29" s="1"/>
  <c r="AB52" i="29" s="1"/>
  <c r="T46" i="29"/>
  <c r="V46" i="29"/>
  <c r="AF38" i="29"/>
  <c r="AB38" i="29"/>
  <c r="AL41" i="29"/>
  <c r="AP41" i="29"/>
  <c r="AB44" i="29"/>
  <c r="AF44" i="29"/>
  <c r="AP108" i="5"/>
  <c r="AQ108" i="5" s="1"/>
  <c r="AG150" i="5"/>
  <c r="AK150" i="5"/>
  <c r="AG105" i="5"/>
  <c r="AK105" i="5"/>
  <c r="AK88" i="5"/>
  <c r="AG88" i="5"/>
  <c r="AK84" i="5"/>
  <c r="AG84" i="5"/>
  <c r="V127" i="5"/>
  <c r="AA127" i="5"/>
  <c r="T127" i="5"/>
  <c r="S140" i="5"/>
  <c r="T135" i="5"/>
  <c r="AA135" i="5"/>
  <c r="V135" i="5"/>
  <c r="T131" i="5"/>
  <c r="AA131" i="5"/>
  <c r="AA20" i="5" s="1"/>
  <c r="V131" i="5"/>
  <c r="AK138" i="5"/>
  <c r="AG138" i="5"/>
  <c r="AF130" i="5"/>
  <c r="AB130" i="5"/>
  <c r="AP126" i="5"/>
  <c r="AL126" i="5"/>
  <c r="AB136" i="5"/>
  <c r="AF136" i="5"/>
  <c r="AB137" i="5"/>
  <c r="AF137" i="5"/>
  <c r="N140" i="5"/>
  <c r="H43" i="1"/>
  <c r="AB134" i="5"/>
  <c r="AF134" i="5"/>
  <c r="AG112" i="5"/>
  <c r="AK112" i="5"/>
  <c r="AB115" i="5"/>
  <c r="AF115" i="5"/>
  <c r="AB110" i="5"/>
  <c r="AF110" i="5"/>
  <c r="AK107" i="5"/>
  <c r="AG107" i="5"/>
  <c r="AA118" i="5"/>
  <c r="AB118" i="5" s="1"/>
  <c r="I158" i="13"/>
  <c r="J158" i="13" s="1"/>
  <c r="N25" i="5"/>
  <c r="I92" i="13"/>
  <c r="J92" i="13" s="1"/>
  <c r="S25" i="5"/>
  <c r="AB86" i="5"/>
  <c r="AF86" i="5"/>
  <c r="AA19" i="5"/>
  <c r="AB92" i="5"/>
  <c r="AF92" i="5"/>
  <c r="AB91" i="5"/>
  <c r="AF91" i="5"/>
  <c r="T82" i="5"/>
  <c r="V82" i="5"/>
  <c r="AA82" i="5"/>
  <c r="S96" i="5"/>
  <c r="T89" i="5"/>
  <c r="AA89" i="5"/>
  <c r="AA22" i="5" s="1"/>
  <c r="V89" i="5"/>
  <c r="I150" i="13"/>
  <c r="J150" i="13" s="1"/>
  <c r="I84" i="13"/>
  <c r="J84" i="13" s="1"/>
  <c r="N17" i="5"/>
  <c r="S17" i="5"/>
  <c r="T85" i="5"/>
  <c r="AA85" i="5"/>
  <c r="V85" i="5"/>
  <c r="N96" i="5"/>
  <c r="H39" i="1"/>
  <c r="I151" i="13"/>
  <c r="J151" i="13" s="1"/>
  <c r="S18" i="5"/>
  <c r="N18" i="5"/>
  <c r="I85" i="13"/>
  <c r="J85" i="13" s="1"/>
  <c r="AG83" i="5"/>
  <c r="AK83" i="5"/>
  <c r="T93" i="5"/>
  <c r="AA93" i="5"/>
  <c r="V93" i="5"/>
  <c r="AB90" i="5"/>
  <c r="AF90" i="5"/>
  <c r="AA23" i="5"/>
  <c r="I155" i="13"/>
  <c r="J155" i="13" s="1"/>
  <c r="S22" i="5"/>
  <c r="I89" i="13"/>
  <c r="J89" i="13" s="1"/>
  <c r="N22" i="5"/>
  <c r="AB87" i="5"/>
  <c r="AF87" i="5"/>
  <c r="K29" i="5"/>
  <c r="G96" i="13"/>
  <c r="H96" i="13" s="1"/>
  <c r="G162" i="13"/>
  <c r="H162" i="13" s="1"/>
  <c r="I94" i="13"/>
  <c r="J94" i="13" s="1"/>
  <c r="S27" i="5"/>
  <c r="I160" i="13"/>
  <c r="J160" i="13" s="1"/>
  <c r="N27" i="5"/>
  <c r="L152" i="13"/>
  <c r="M152" i="13"/>
  <c r="I88" i="13"/>
  <c r="J88" i="13" s="1"/>
  <c r="S21" i="5"/>
  <c r="I154" i="13"/>
  <c r="J154" i="13" s="1"/>
  <c r="N21" i="5"/>
  <c r="L86" i="13"/>
  <c r="M86" i="13"/>
  <c r="S15" i="5"/>
  <c r="I82" i="13"/>
  <c r="M29" i="5"/>
  <c r="I148" i="13"/>
  <c r="J148" i="13" s="1"/>
  <c r="N15" i="5"/>
  <c r="AA14" i="5"/>
  <c r="N23" i="5"/>
  <c r="I156" i="13"/>
  <c r="J156" i="13" s="1"/>
  <c r="I90" i="13"/>
  <c r="S23" i="5"/>
  <c r="AL87" i="4"/>
  <c r="U69" i="13"/>
  <c r="AK24" i="4"/>
  <c r="AI24" i="4"/>
  <c r="I67" i="18"/>
  <c r="I31" i="2"/>
  <c r="AU67" i="5"/>
  <c r="AP111" i="5"/>
  <c r="AL111" i="5"/>
  <c r="AP156" i="5"/>
  <c r="AL156" i="5"/>
  <c r="AQ159" i="5"/>
  <c r="AU159" i="5"/>
  <c r="AP132" i="5"/>
  <c r="AL132" i="5"/>
  <c r="AU109" i="5"/>
  <c r="AQ66" i="5"/>
  <c r="AU66" i="5"/>
  <c r="AU151" i="5"/>
  <c r="AQ151" i="5"/>
  <c r="AQ155" i="5"/>
  <c r="AU155" i="5"/>
  <c r="AV103" i="5"/>
  <c r="AX103" i="5"/>
  <c r="AP94" i="5"/>
  <c r="AL94" i="5"/>
  <c r="AL65" i="4"/>
  <c r="AN65" i="4"/>
  <c r="AL140" i="6" l="1"/>
  <c r="AU47" i="29"/>
  <c r="AF125" i="4"/>
  <c r="AC116" i="7"/>
  <c r="AD116" i="7" s="1"/>
  <c r="AF116" i="7" s="1"/>
  <c r="AC113" i="6"/>
  <c r="AE110" i="6"/>
  <c r="AC110" i="6"/>
  <c r="V118" i="4"/>
  <c r="AB148" i="5"/>
  <c r="AF148" i="5"/>
  <c r="W110" i="7"/>
  <c r="X110" i="7" s="1"/>
  <c r="Z110" i="7" s="1"/>
  <c r="AA110" i="7" s="1"/>
  <c r="AB107" i="6"/>
  <c r="Z107" i="6"/>
  <c r="Y75" i="6"/>
  <c r="Z75" i="6" s="1"/>
  <c r="AB150" i="29"/>
  <c r="AF150" i="29"/>
  <c r="AA25" i="29"/>
  <c r="AB25" i="29" s="1"/>
  <c r="AB42" i="29"/>
  <c r="AF42" i="29"/>
  <c r="AK37" i="29"/>
  <c r="AG37" i="29"/>
  <c r="AF149" i="5"/>
  <c r="AB149" i="5"/>
  <c r="AB160" i="5"/>
  <c r="AF160" i="5"/>
  <c r="T74" i="5"/>
  <c r="V14" i="5"/>
  <c r="M149" i="13"/>
  <c r="V69" i="13"/>
  <c r="Y29" i="4"/>
  <c r="Q61" i="13"/>
  <c r="R61" i="13" s="1"/>
  <c r="Z27" i="4"/>
  <c r="AB27" i="4"/>
  <c r="V120" i="6"/>
  <c r="W41" i="7"/>
  <c r="X41" i="7" s="1"/>
  <c r="Z41" i="7" s="1"/>
  <c r="AA41" i="7" s="1"/>
  <c r="AB39" i="6"/>
  <c r="AC41" i="7" s="1"/>
  <c r="AD41" i="7" s="1"/>
  <c r="AF41" i="7" s="1"/>
  <c r="AB70" i="6"/>
  <c r="Z70" i="6"/>
  <c r="W72" i="7"/>
  <c r="X72" i="7" s="1"/>
  <c r="Z72" i="7" s="1"/>
  <c r="AA72" i="7" s="1"/>
  <c r="V98" i="6"/>
  <c r="AI136" i="7"/>
  <c r="AJ136" i="7" s="1"/>
  <c r="AL136" i="7" s="1"/>
  <c r="AM136" i="7" s="1"/>
  <c r="AB90" i="6"/>
  <c r="Z90" i="6"/>
  <c r="W92" i="7"/>
  <c r="X92" i="7" s="1"/>
  <c r="Z92" i="7" s="1"/>
  <c r="AA92" i="7" s="1"/>
  <c r="AB62" i="6"/>
  <c r="Z62" i="6"/>
  <c r="W64" i="7"/>
  <c r="X64" i="7" s="1"/>
  <c r="Z64" i="7" s="1"/>
  <c r="AS39" i="7"/>
  <c r="AU39" i="7"/>
  <c r="AT39" i="7"/>
  <c r="AL86" i="29"/>
  <c r="AF87" i="29"/>
  <c r="AB87" i="29"/>
  <c r="AB68" i="29"/>
  <c r="AF68" i="29"/>
  <c r="AA17" i="5"/>
  <c r="O150" i="13" s="1"/>
  <c r="K81" i="13"/>
  <c r="M81" i="13" s="1"/>
  <c r="T14" i="5"/>
  <c r="AK129" i="5"/>
  <c r="AG129" i="5"/>
  <c r="K157" i="13"/>
  <c r="M157" i="13" s="1"/>
  <c r="K91" i="13"/>
  <c r="M91" i="13" s="1"/>
  <c r="T24" i="5"/>
  <c r="AB106" i="5"/>
  <c r="AF106" i="5"/>
  <c r="AB62" i="5"/>
  <c r="AF62" i="5"/>
  <c r="AC158" i="4"/>
  <c r="AE158" i="4"/>
  <c r="AE127" i="4"/>
  <c r="AC127" i="4"/>
  <c r="Y118" i="4"/>
  <c r="Z118" i="4" s="1"/>
  <c r="Z105" i="4"/>
  <c r="AB105" i="4"/>
  <c r="Y96" i="4"/>
  <c r="Z96" i="4" s="1"/>
  <c r="Z61" i="4"/>
  <c r="AB61" i="4"/>
  <c r="AL38" i="4"/>
  <c r="AN38" i="4"/>
  <c r="AC15" i="4"/>
  <c r="AE15" i="4"/>
  <c r="AF128" i="4"/>
  <c r="AH128" i="4"/>
  <c r="AT144" i="7"/>
  <c r="AS144" i="7"/>
  <c r="AU144" i="7"/>
  <c r="AC60" i="6"/>
  <c r="AE60" i="6"/>
  <c r="AI62" i="7" s="1"/>
  <c r="AL125" i="5"/>
  <c r="AP125" i="5"/>
  <c r="T52" i="5"/>
  <c r="Z95" i="6"/>
  <c r="W97" i="7"/>
  <c r="X97" i="7" s="1"/>
  <c r="Z97" i="7" s="1"/>
  <c r="AA97" i="7" s="1"/>
  <c r="AB95" i="6"/>
  <c r="Y98" i="6"/>
  <c r="Z98" i="6" s="1"/>
  <c r="AC93" i="7"/>
  <c r="AD93" i="7" s="1"/>
  <c r="AF93" i="7" s="1"/>
  <c r="AG93" i="7" s="1"/>
  <c r="AE91" i="6"/>
  <c r="AC91" i="6"/>
  <c r="L23" i="13"/>
  <c r="K14" i="13"/>
  <c r="P14" i="13" s="1"/>
  <c r="T14" i="6"/>
  <c r="AF158" i="29"/>
  <c r="AB158" i="29"/>
  <c r="AA19" i="29"/>
  <c r="AB19" i="29" s="1"/>
  <c r="AF152" i="29"/>
  <c r="AB152" i="29"/>
  <c r="AG91" i="29"/>
  <c r="AK91" i="29"/>
  <c r="AB18" i="29"/>
  <c r="V18" i="29"/>
  <c r="T18" i="29"/>
  <c r="AB72" i="29"/>
  <c r="AF72" i="29"/>
  <c r="AF27" i="29" s="1"/>
  <c r="AG27" i="29" s="1"/>
  <c r="AA162" i="5"/>
  <c r="AB162" i="5" s="1"/>
  <c r="AB158" i="5"/>
  <c r="AF158" i="5"/>
  <c r="AF25" i="5" s="1"/>
  <c r="V26" i="5"/>
  <c r="AF154" i="5"/>
  <c r="AF21" i="5" s="1"/>
  <c r="AB154" i="5"/>
  <c r="K93" i="13"/>
  <c r="L93" i="13" s="1"/>
  <c r="T26" i="5"/>
  <c r="T162" i="5"/>
  <c r="J45" i="1"/>
  <c r="E46" i="30" s="1"/>
  <c r="F46" i="30" s="1"/>
  <c r="G46" i="30" s="1"/>
  <c r="H46" i="30" s="1"/>
  <c r="I46" i="30" s="1"/>
  <c r="J46" i="30" s="1"/>
  <c r="V162" i="5"/>
  <c r="AK128" i="5"/>
  <c r="AG128" i="5"/>
  <c r="AG113" i="5"/>
  <c r="AK113" i="5"/>
  <c r="AG70" i="5"/>
  <c r="AK70" i="5"/>
  <c r="V74" i="5"/>
  <c r="AA24" i="5"/>
  <c r="AB24" i="5" s="1"/>
  <c r="F16" i="2"/>
  <c r="AA74" i="5"/>
  <c r="AB74" i="5" s="1"/>
  <c r="O94" i="13"/>
  <c r="V52" i="5"/>
  <c r="Z171" i="4"/>
  <c r="AB171" i="4"/>
  <c r="AB175" i="4"/>
  <c r="Z175" i="4"/>
  <c r="AB172" i="4"/>
  <c r="Z172" i="4"/>
  <c r="AC148" i="4"/>
  <c r="AE148" i="4"/>
  <c r="Z156" i="4"/>
  <c r="AB156" i="4"/>
  <c r="AE159" i="4"/>
  <c r="AC159" i="4"/>
  <c r="AC151" i="4"/>
  <c r="AE151" i="4"/>
  <c r="AB155" i="4"/>
  <c r="Z155" i="4"/>
  <c r="AE154" i="4"/>
  <c r="AC154" i="4"/>
  <c r="AB160" i="4"/>
  <c r="Z160" i="4"/>
  <c r="AC135" i="4"/>
  <c r="AE135" i="4"/>
  <c r="AF112" i="4"/>
  <c r="AH112" i="4"/>
  <c r="Z114" i="4"/>
  <c r="AB114" i="4"/>
  <c r="Z108" i="4"/>
  <c r="AB108" i="4"/>
  <c r="AC88" i="4"/>
  <c r="AE88" i="4"/>
  <c r="AC84" i="4"/>
  <c r="AE84" i="4"/>
  <c r="Z85" i="4"/>
  <c r="AB85" i="4"/>
  <c r="Z66" i="4"/>
  <c r="AB66" i="4"/>
  <c r="AL42" i="4"/>
  <c r="AN42" i="4"/>
  <c r="G15" i="30"/>
  <c r="D23" i="2"/>
  <c r="AC22" i="4"/>
  <c r="AE22" i="4"/>
  <c r="M62" i="13"/>
  <c r="L62" i="13"/>
  <c r="Z17" i="4"/>
  <c r="AB17" i="4"/>
  <c r="O62" i="13"/>
  <c r="P62" i="13" s="1"/>
  <c r="Z26" i="4"/>
  <c r="AB26" i="4"/>
  <c r="V29" i="4"/>
  <c r="T29" i="4"/>
  <c r="AO136" i="7"/>
  <c r="AP136" i="7" s="1"/>
  <c r="AR136" i="7" s="1"/>
  <c r="AK132" i="6"/>
  <c r="AN132" i="6" s="1"/>
  <c r="Y120" i="6"/>
  <c r="Z120" i="6" s="1"/>
  <c r="AK37" i="6"/>
  <c r="AL37" i="6" s="1"/>
  <c r="AI37" i="6"/>
  <c r="AC160" i="7"/>
  <c r="AD160" i="7" s="1"/>
  <c r="W169" i="7"/>
  <c r="G130" i="30" s="1"/>
  <c r="G128" i="30" s="1"/>
  <c r="G132" i="30" s="1"/>
  <c r="G93" i="30" s="1"/>
  <c r="AB164" i="6"/>
  <c r="AC164" i="6" s="1"/>
  <c r="AI161" i="7"/>
  <c r="AJ161" i="7" s="1"/>
  <c r="AL161" i="7" s="1"/>
  <c r="X169" i="7"/>
  <c r="AI164" i="7"/>
  <c r="AJ164" i="7" s="1"/>
  <c r="AL164" i="7" s="1"/>
  <c r="AC165" i="7"/>
  <c r="AD165" i="7" s="1"/>
  <c r="AE164" i="6"/>
  <c r="AC155" i="7"/>
  <c r="AD155" i="7" s="1"/>
  <c r="AB26" i="6"/>
  <c r="Q26" i="13" s="1"/>
  <c r="V24" i="6"/>
  <c r="K24" i="13"/>
  <c r="M24" i="13" s="1"/>
  <c r="V20" i="6"/>
  <c r="T20" i="6"/>
  <c r="K20" i="13"/>
  <c r="V18" i="6"/>
  <c r="K18" i="13"/>
  <c r="T18" i="6"/>
  <c r="AC139" i="6"/>
  <c r="AE139" i="6"/>
  <c r="AC143" i="7"/>
  <c r="AD143" i="7" s="1"/>
  <c r="AF143" i="7" s="1"/>
  <c r="AG143" i="7" s="1"/>
  <c r="Y23" i="6"/>
  <c r="O23" i="13" s="1"/>
  <c r="P23" i="13" s="1"/>
  <c r="O26" i="13"/>
  <c r="P26" i="13" s="1"/>
  <c r="AC106" i="6"/>
  <c r="AC109" i="7"/>
  <c r="AD109" i="7" s="1"/>
  <c r="AF109" i="7" s="1"/>
  <c r="AG109" i="7" s="1"/>
  <c r="AE106" i="6"/>
  <c r="AC119" i="7"/>
  <c r="AD119" i="7" s="1"/>
  <c r="AF119" i="7" s="1"/>
  <c r="AG119" i="7" s="1"/>
  <c r="AC116" i="6"/>
  <c r="AE116" i="6"/>
  <c r="AC117" i="6"/>
  <c r="AC120" i="7"/>
  <c r="AD120" i="7" s="1"/>
  <c r="AF120" i="7" s="1"/>
  <c r="AG120" i="7" s="1"/>
  <c r="AE117" i="6"/>
  <c r="W117" i="7"/>
  <c r="X117" i="7" s="1"/>
  <c r="Z117" i="7" s="1"/>
  <c r="AA117" i="7" s="1"/>
  <c r="AB114" i="6"/>
  <c r="Z114" i="6"/>
  <c r="Z118" i="6"/>
  <c r="W121" i="7"/>
  <c r="X121" i="7" s="1"/>
  <c r="Z121" i="7" s="1"/>
  <c r="AA121" i="7" s="1"/>
  <c r="AB118" i="6"/>
  <c r="AC108" i="7"/>
  <c r="AD108" i="7" s="1"/>
  <c r="AF108" i="7" s="1"/>
  <c r="AG108" i="7" s="1"/>
  <c r="AC105" i="6"/>
  <c r="AE105" i="6"/>
  <c r="W111" i="7"/>
  <c r="X111" i="7" s="1"/>
  <c r="Z111" i="7" s="1"/>
  <c r="AA111" i="7" s="1"/>
  <c r="Z108" i="6"/>
  <c r="AB108" i="6"/>
  <c r="T27" i="6"/>
  <c r="V27" i="6"/>
  <c r="Y16" i="6"/>
  <c r="AC93" i="6"/>
  <c r="AE93" i="6"/>
  <c r="AC95" i="7"/>
  <c r="AD95" i="7" s="1"/>
  <c r="AF95" i="7" s="1"/>
  <c r="AG95" i="7" s="1"/>
  <c r="AC92" i="6"/>
  <c r="AC94" i="7"/>
  <c r="AD94" i="7" s="1"/>
  <c r="AF94" i="7" s="1"/>
  <c r="AG94" i="7" s="1"/>
  <c r="AE92" i="6"/>
  <c r="Z85" i="6"/>
  <c r="AB85" i="6"/>
  <c r="W87" i="7"/>
  <c r="X87" i="7" s="1"/>
  <c r="Z87" i="7" s="1"/>
  <c r="AA87" i="7" s="1"/>
  <c r="AI98" i="7"/>
  <c r="AJ98" i="7" s="1"/>
  <c r="AL98" i="7" s="1"/>
  <c r="AM98" i="7" s="1"/>
  <c r="AF96" i="6"/>
  <c r="AH96" i="6"/>
  <c r="AB45" i="6"/>
  <c r="W47" i="7"/>
  <c r="X47" i="7" s="1"/>
  <c r="Z47" i="7" s="1"/>
  <c r="AA47" i="7" s="1"/>
  <c r="Z45" i="6"/>
  <c r="Y22" i="6"/>
  <c r="AB22" i="6" s="1"/>
  <c r="AB27" i="29"/>
  <c r="V27" i="29"/>
  <c r="AA16" i="29"/>
  <c r="AB16" i="29" s="1"/>
  <c r="AB149" i="29"/>
  <c r="AF149" i="29"/>
  <c r="AA162" i="29"/>
  <c r="AB162" i="29" s="1"/>
  <c r="AG156" i="29"/>
  <c r="AK156" i="29"/>
  <c r="AB153" i="29"/>
  <c r="AF153" i="29"/>
  <c r="AA20" i="29"/>
  <c r="AB20" i="29" s="1"/>
  <c r="AG154" i="29"/>
  <c r="AK154" i="29"/>
  <c r="V162" i="29"/>
  <c r="T162" i="29"/>
  <c r="AB157" i="29"/>
  <c r="AF157" i="29"/>
  <c r="AG94" i="29"/>
  <c r="AK94" i="29"/>
  <c r="AB81" i="29"/>
  <c r="AF81" i="29"/>
  <c r="AG59" i="29"/>
  <c r="AK59" i="29"/>
  <c r="AG116" i="5"/>
  <c r="AK116" i="5"/>
  <c r="AK104" i="5"/>
  <c r="AG104" i="5"/>
  <c r="AG114" i="5"/>
  <c r="AK114" i="5"/>
  <c r="AG147" i="5"/>
  <c r="AK147" i="5"/>
  <c r="AK152" i="5"/>
  <c r="AG152" i="5"/>
  <c r="AL153" i="5"/>
  <c r="AP153" i="5"/>
  <c r="AP157" i="5"/>
  <c r="AL157" i="5"/>
  <c r="AG72" i="5"/>
  <c r="AK72" i="5"/>
  <c r="AK59" i="5"/>
  <c r="AG59" i="5"/>
  <c r="AG60" i="5"/>
  <c r="AK60" i="5"/>
  <c r="AL65" i="5"/>
  <c r="AP65" i="5"/>
  <c r="AB61" i="5"/>
  <c r="AF61" i="5"/>
  <c r="AK68" i="5"/>
  <c r="AG68" i="5"/>
  <c r="AG71" i="5"/>
  <c r="AK71" i="5"/>
  <c r="AG64" i="5"/>
  <c r="AK64" i="5"/>
  <c r="AF69" i="5"/>
  <c r="AB69" i="5"/>
  <c r="AV63" i="5"/>
  <c r="AX63" i="5"/>
  <c r="AA52" i="5"/>
  <c r="AB52" i="5" s="1"/>
  <c r="AA25" i="5"/>
  <c r="AB25" i="5" s="1"/>
  <c r="Y162" i="4"/>
  <c r="Z162" i="4" s="1"/>
  <c r="AN43" i="4"/>
  <c r="AL43" i="4"/>
  <c r="AL48" i="4"/>
  <c r="AN48" i="4"/>
  <c r="AL44" i="4"/>
  <c r="AN44" i="4"/>
  <c r="AN39" i="4"/>
  <c r="AL39" i="4"/>
  <c r="AN47" i="4"/>
  <c r="AL47" i="4"/>
  <c r="AL40" i="4"/>
  <c r="AN40" i="4"/>
  <c r="AC179" i="4"/>
  <c r="AE179" i="4"/>
  <c r="AE181" i="4"/>
  <c r="AC181" i="4"/>
  <c r="Z177" i="4"/>
  <c r="AB177" i="4"/>
  <c r="AC174" i="4"/>
  <c r="AE174" i="4"/>
  <c r="Y184" i="4"/>
  <c r="Z184" i="4" s="1"/>
  <c r="Z169" i="4"/>
  <c r="AB169" i="4"/>
  <c r="AE180" i="4"/>
  <c r="AC180" i="4"/>
  <c r="AI170" i="4"/>
  <c r="AK170" i="4"/>
  <c r="AC176" i="4"/>
  <c r="AE176" i="4"/>
  <c r="AC182" i="4"/>
  <c r="AE182" i="4"/>
  <c r="AC178" i="4"/>
  <c r="AE178" i="4"/>
  <c r="T184" i="4"/>
  <c r="V184" i="4"/>
  <c r="AE173" i="4"/>
  <c r="AC173" i="4"/>
  <c r="AH147" i="4"/>
  <c r="AF147" i="4"/>
  <c r="Z157" i="4"/>
  <c r="AB157" i="4"/>
  <c r="AC149" i="4"/>
  <c r="AE149" i="4"/>
  <c r="AB153" i="4"/>
  <c r="Z153" i="4"/>
  <c r="T162" i="4"/>
  <c r="V162" i="4"/>
  <c r="AI150" i="4"/>
  <c r="AK150" i="4"/>
  <c r="AF134" i="4"/>
  <c r="AH134" i="4"/>
  <c r="AF126" i="4"/>
  <c r="AH126" i="4"/>
  <c r="AH130" i="4"/>
  <c r="AF130" i="4"/>
  <c r="V140" i="4"/>
  <c r="T140" i="4"/>
  <c r="AC138" i="4"/>
  <c r="AE138" i="4"/>
  <c r="AK125" i="4"/>
  <c r="AI125" i="4"/>
  <c r="AK133" i="4"/>
  <c r="AI133" i="4"/>
  <c r="AH131" i="4"/>
  <c r="AF131" i="4"/>
  <c r="AC137" i="4"/>
  <c r="AE137" i="4"/>
  <c r="Z132" i="4"/>
  <c r="AB132" i="4"/>
  <c r="Y140" i="4"/>
  <c r="Z140" i="4" s="1"/>
  <c r="AK129" i="4"/>
  <c r="AI129" i="4"/>
  <c r="AC110" i="4"/>
  <c r="AE110" i="4"/>
  <c r="AF106" i="4"/>
  <c r="AH106" i="4"/>
  <c r="AE111" i="4"/>
  <c r="AC111" i="4"/>
  <c r="AC113" i="4"/>
  <c r="AE113" i="4"/>
  <c r="AE107" i="4"/>
  <c r="AC107" i="4"/>
  <c r="AH109" i="4"/>
  <c r="AF109" i="4"/>
  <c r="AC115" i="4"/>
  <c r="AE115" i="4"/>
  <c r="AC103" i="4"/>
  <c r="AE103" i="4"/>
  <c r="AH82" i="4"/>
  <c r="AF82" i="4"/>
  <c r="AE81" i="4"/>
  <c r="AC81" i="4"/>
  <c r="AC93" i="4"/>
  <c r="AE93" i="4"/>
  <c r="AN90" i="4"/>
  <c r="AB94" i="4"/>
  <c r="Z94" i="4"/>
  <c r="AH92" i="4"/>
  <c r="AF92" i="4"/>
  <c r="AF89" i="4"/>
  <c r="AH89" i="4"/>
  <c r="AC69" i="4"/>
  <c r="AE69" i="4"/>
  <c r="AC70" i="4"/>
  <c r="AE70" i="4"/>
  <c r="AC64" i="4"/>
  <c r="AE64" i="4"/>
  <c r="AC71" i="4"/>
  <c r="AE71" i="4"/>
  <c r="AB60" i="4"/>
  <c r="Z60" i="4"/>
  <c r="Y74" i="4"/>
  <c r="Z74" i="4" s="1"/>
  <c r="T74" i="4"/>
  <c r="V74" i="4"/>
  <c r="Z67" i="4"/>
  <c r="AB67" i="4"/>
  <c r="AE68" i="4"/>
  <c r="AC68" i="4"/>
  <c r="AC72" i="4"/>
  <c r="AE72" i="4"/>
  <c r="AB63" i="4"/>
  <c r="Z63" i="4"/>
  <c r="Y52" i="4"/>
  <c r="O140" i="13" s="1"/>
  <c r="S48" i="13"/>
  <c r="T48" i="13" s="1"/>
  <c r="S39" i="13"/>
  <c r="T39" i="13" s="1"/>
  <c r="M42" i="13"/>
  <c r="L42" i="13"/>
  <c r="W69" i="13"/>
  <c r="U47" i="13"/>
  <c r="V47" i="13" s="1"/>
  <c r="Q43" i="13"/>
  <c r="R43" i="13" s="1"/>
  <c r="L49" i="13"/>
  <c r="M49" i="13"/>
  <c r="L130" i="13"/>
  <c r="M130" i="13"/>
  <c r="L138" i="13"/>
  <c r="M138" i="13"/>
  <c r="U66" i="13"/>
  <c r="V66" i="13" s="1"/>
  <c r="S44" i="13"/>
  <c r="T44" i="13" s="1"/>
  <c r="L137" i="13"/>
  <c r="M137" i="13"/>
  <c r="Q41" i="13"/>
  <c r="R41" i="13" s="1"/>
  <c r="S63" i="13"/>
  <c r="T63" i="13" s="1"/>
  <c r="O42" i="13"/>
  <c r="P42" i="13" s="1"/>
  <c r="O130" i="13"/>
  <c r="P130" i="13" s="1"/>
  <c r="Q59" i="13"/>
  <c r="R59" i="13" s="1"/>
  <c r="Q37" i="13"/>
  <c r="R37" i="13" s="1"/>
  <c r="L72" i="13"/>
  <c r="M72" i="13"/>
  <c r="O72" i="13"/>
  <c r="P72" i="13" s="1"/>
  <c r="O50" i="13"/>
  <c r="P50" i="13" s="1"/>
  <c r="O138" i="13"/>
  <c r="P138" i="13" s="1"/>
  <c r="L71" i="13"/>
  <c r="M71" i="13"/>
  <c r="Q38" i="13"/>
  <c r="R38" i="13" s="1"/>
  <c r="Q60" i="13"/>
  <c r="R60" i="13" s="1"/>
  <c r="M50" i="13"/>
  <c r="L50" i="13"/>
  <c r="O49" i="13"/>
  <c r="P49" i="13" s="1"/>
  <c r="O137" i="13"/>
  <c r="P137" i="13" s="1"/>
  <c r="O71" i="13"/>
  <c r="P71" i="13" s="1"/>
  <c r="K52" i="13"/>
  <c r="V52" i="4"/>
  <c r="T52" i="4"/>
  <c r="K140" i="13"/>
  <c r="K74" i="13"/>
  <c r="Q45" i="13"/>
  <c r="R45" i="13" s="1"/>
  <c r="Q67" i="13"/>
  <c r="R67" i="13" s="1"/>
  <c r="S68" i="13"/>
  <c r="T68" i="13" s="1"/>
  <c r="S46" i="13"/>
  <c r="T46" i="13" s="1"/>
  <c r="AH18" i="4"/>
  <c r="AF18" i="4"/>
  <c r="AF16" i="4"/>
  <c r="S61" i="13"/>
  <c r="AH16" i="4"/>
  <c r="AF25" i="4"/>
  <c r="AH25" i="4"/>
  <c r="S70" i="13"/>
  <c r="T70" i="13" s="1"/>
  <c r="AC20" i="4"/>
  <c r="Q65" i="13"/>
  <c r="R65" i="13" s="1"/>
  <c r="AE20" i="4"/>
  <c r="Z29" i="4"/>
  <c r="AC19" i="4"/>
  <c r="AE19" i="4"/>
  <c r="AN83" i="4"/>
  <c r="AU163" i="7"/>
  <c r="AS163" i="7"/>
  <c r="D101" i="22"/>
  <c r="D102" i="22" s="1"/>
  <c r="D132" i="22" s="1"/>
  <c r="D133" i="22" s="1"/>
  <c r="AQ133" i="5"/>
  <c r="AU133" i="5"/>
  <c r="AK136" i="4"/>
  <c r="AI136" i="4"/>
  <c r="AI116" i="4"/>
  <c r="AK116" i="4"/>
  <c r="AN104" i="4"/>
  <c r="AL104" i="4"/>
  <c r="AK91" i="4"/>
  <c r="AI91" i="4"/>
  <c r="AK62" i="4"/>
  <c r="AI62" i="4"/>
  <c r="AK21" i="4"/>
  <c r="AI21" i="4"/>
  <c r="AL86" i="4"/>
  <c r="AN86" i="4"/>
  <c r="D25" i="2"/>
  <c r="AO159" i="7"/>
  <c r="AP159" i="7" s="1"/>
  <c r="AR159" i="7" s="1"/>
  <c r="AS166" i="7"/>
  <c r="AU166" i="7"/>
  <c r="AO158" i="7"/>
  <c r="AP158" i="7" s="1"/>
  <c r="AR158" i="7" s="1"/>
  <c r="AO154" i="7"/>
  <c r="Z169" i="7"/>
  <c r="AA169" i="7" s="1"/>
  <c r="AA154" i="7"/>
  <c r="AI157" i="7"/>
  <c r="AJ157" i="7" s="1"/>
  <c r="AL157" i="7" s="1"/>
  <c r="AI162" i="7"/>
  <c r="AJ162" i="7" s="1"/>
  <c r="AL162" i="7" s="1"/>
  <c r="AO156" i="7"/>
  <c r="AP156" i="7" s="1"/>
  <c r="AR156" i="7" s="1"/>
  <c r="AJ154" i="7"/>
  <c r="Z14" i="6"/>
  <c r="AB14" i="6"/>
  <c r="AE14" i="6" s="1"/>
  <c r="AH135" i="6"/>
  <c r="AF135" i="6"/>
  <c r="AI139" i="7"/>
  <c r="AJ139" i="7" s="1"/>
  <c r="AL139" i="7" s="1"/>
  <c r="AG116" i="7"/>
  <c r="AF113" i="6"/>
  <c r="AH113" i="6"/>
  <c r="AI116" i="7"/>
  <c r="AJ116" i="7" s="1"/>
  <c r="AL116" i="7" s="1"/>
  <c r="AM116" i="7" s="1"/>
  <c r="AH115" i="6"/>
  <c r="AF115" i="6"/>
  <c r="AI118" i="7"/>
  <c r="AJ118" i="7" s="1"/>
  <c r="AL118" i="7" s="1"/>
  <c r="T25" i="6"/>
  <c r="W15" i="7"/>
  <c r="V25" i="6"/>
  <c r="Z25" i="6"/>
  <c r="T52" i="6"/>
  <c r="AA140" i="7"/>
  <c r="AE127" i="6"/>
  <c r="AC127" i="6"/>
  <c r="AC131" i="7"/>
  <c r="AD131" i="7" s="1"/>
  <c r="AF131" i="7" s="1"/>
  <c r="AG131" i="7" s="1"/>
  <c r="AI141" i="7"/>
  <c r="AJ141" i="7" s="1"/>
  <c r="AL141" i="7" s="1"/>
  <c r="AF137" i="6"/>
  <c r="AH137" i="6"/>
  <c r="AC133" i="6"/>
  <c r="AC137" i="7"/>
  <c r="AD137" i="7" s="1"/>
  <c r="AF137" i="7" s="1"/>
  <c r="AG137" i="7" s="1"/>
  <c r="AE133" i="6"/>
  <c r="AC136" i="6"/>
  <c r="AE136" i="6"/>
  <c r="AC140" i="7"/>
  <c r="AD140" i="7" s="1"/>
  <c r="AF140" i="7" s="1"/>
  <c r="AG140" i="7" s="1"/>
  <c r="AF130" i="6"/>
  <c r="AH130" i="6"/>
  <c r="AI134" i="7"/>
  <c r="AJ134" i="7" s="1"/>
  <c r="AL134" i="7" s="1"/>
  <c r="AI142" i="7"/>
  <c r="AJ142" i="7" s="1"/>
  <c r="AL142" i="7" s="1"/>
  <c r="AM142" i="7" s="1"/>
  <c r="AF138" i="6"/>
  <c r="AH138" i="6"/>
  <c r="X132" i="7"/>
  <c r="W146" i="7"/>
  <c r="G125" i="30" s="1"/>
  <c r="G123" i="30" s="1"/>
  <c r="AA135" i="7"/>
  <c r="AE131" i="6"/>
  <c r="AC135" i="7"/>
  <c r="AD135" i="7" s="1"/>
  <c r="AF135" i="7" s="1"/>
  <c r="AG135" i="7" s="1"/>
  <c r="AC131" i="6"/>
  <c r="AE128" i="6"/>
  <c r="AC128" i="6"/>
  <c r="AC132" i="7"/>
  <c r="AB142" i="6"/>
  <c r="AC142" i="6" s="1"/>
  <c r="AF129" i="6"/>
  <c r="AH129" i="6"/>
  <c r="AI133" i="7"/>
  <c r="AJ133" i="7" s="1"/>
  <c r="AL133" i="7" s="1"/>
  <c r="AM133" i="7" s="1"/>
  <c r="AF134" i="6"/>
  <c r="AI138" i="7"/>
  <c r="AJ138" i="7" s="1"/>
  <c r="AL138" i="7" s="1"/>
  <c r="AH134" i="6"/>
  <c r="AE111" i="6"/>
  <c r="AC111" i="6"/>
  <c r="AC114" i="7"/>
  <c r="AD114" i="7" s="1"/>
  <c r="AF114" i="7" s="1"/>
  <c r="AG114" i="7" s="1"/>
  <c r="AA114" i="7"/>
  <c r="AM115" i="7"/>
  <c r="AI112" i="6"/>
  <c r="AK112" i="6"/>
  <c r="AO115" i="7"/>
  <c r="AP115" i="7" s="1"/>
  <c r="AR115" i="7" s="1"/>
  <c r="AT115" i="7" s="1"/>
  <c r="X112" i="7"/>
  <c r="AC112" i="7"/>
  <c r="AC109" i="6"/>
  <c r="AE109" i="6"/>
  <c r="AC86" i="6"/>
  <c r="AC88" i="7"/>
  <c r="AD88" i="7" s="1"/>
  <c r="AF88" i="7" s="1"/>
  <c r="AG88" i="7" s="1"/>
  <c r="AE86" i="6"/>
  <c r="AC85" i="7"/>
  <c r="AD85" i="7" s="1"/>
  <c r="AF85" i="7" s="1"/>
  <c r="AG85" i="7" s="1"/>
  <c r="AE83" i="6"/>
  <c r="AC83" i="6"/>
  <c r="AG91" i="7"/>
  <c r="Z86" i="7"/>
  <c r="AA90" i="7"/>
  <c r="AC89" i="7"/>
  <c r="AD89" i="7" s="1"/>
  <c r="AF89" i="7" s="1"/>
  <c r="AG89" i="7" s="1"/>
  <c r="AC87" i="6"/>
  <c r="AE87" i="6"/>
  <c r="AI91" i="7"/>
  <c r="AJ91" i="7" s="1"/>
  <c r="AL91" i="7" s="1"/>
  <c r="AM91" i="7" s="1"/>
  <c r="AF89" i="6"/>
  <c r="AH89" i="6"/>
  <c r="AE88" i="6"/>
  <c r="AC90" i="7"/>
  <c r="AD90" i="7" s="1"/>
  <c r="AF90" i="7" s="1"/>
  <c r="AG90" i="7" s="1"/>
  <c r="AC88" i="6"/>
  <c r="AC96" i="7"/>
  <c r="AD96" i="7" s="1"/>
  <c r="AF96" i="7" s="1"/>
  <c r="AG96" i="7" s="1"/>
  <c r="AC94" i="6"/>
  <c r="AE94" i="6"/>
  <c r="AA89" i="7"/>
  <c r="AA96" i="7"/>
  <c r="AI86" i="7"/>
  <c r="AH84" i="6"/>
  <c r="AF84" i="6"/>
  <c r="AD86" i="7"/>
  <c r="AC65" i="6"/>
  <c r="AE65" i="6"/>
  <c r="AC67" i="7"/>
  <c r="AD67" i="7" s="1"/>
  <c r="AF67" i="7" s="1"/>
  <c r="AG67" i="7" s="1"/>
  <c r="M21" i="13"/>
  <c r="L21" i="13"/>
  <c r="AA67" i="7"/>
  <c r="AC67" i="6"/>
  <c r="AC69" i="7"/>
  <c r="AD69" i="7" s="1"/>
  <c r="AF69" i="7" s="1"/>
  <c r="AG69" i="7" s="1"/>
  <c r="AE67" i="6"/>
  <c r="Y20" i="6"/>
  <c r="W68" i="7"/>
  <c r="Z66" i="6"/>
  <c r="AB66" i="6"/>
  <c r="X44" i="7"/>
  <c r="W20" i="7"/>
  <c r="AC44" i="7"/>
  <c r="AC42" i="6"/>
  <c r="AE42" i="6"/>
  <c r="AB19" i="6"/>
  <c r="O19" i="13"/>
  <c r="P19" i="13" s="1"/>
  <c r="Z62" i="7"/>
  <c r="X15" i="7"/>
  <c r="X70" i="7"/>
  <c r="O27" i="13"/>
  <c r="P27" i="13" s="1"/>
  <c r="AB27" i="6"/>
  <c r="Z27" i="6"/>
  <c r="X75" i="7"/>
  <c r="E74" i="30"/>
  <c r="J69" i="1"/>
  <c r="AE73" i="6"/>
  <c r="AC73" i="6"/>
  <c r="AC75" i="7"/>
  <c r="AB15" i="6"/>
  <c r="O15" i="13"/>
  <c r="AC74" i="7"/>
  <c r="AE72" i="6"/>
  <c r="AC72" i="6"/>
  <c r="O25" i="13"/>
  <c r="P25" i="13" s="1"/>
  <c r="AB25" i="6"/>
  <c r="X71" i="7"/>
  <c r="AE63" i="6"/>
  <c r="AC65" i="7"/>
  <c r="AD65" i="7" s="1"/>
  <c r="AF65" i="7" s="1"/>
  <c r="AG65" i="7" s="1"/>
  <c r="AC63" i="6"/>
  <c r="AC73" i="7"/>
  <c r="AC71" i="6"/>
  <c r="AE71" i="6"/>
  <c r="K17" i="13"/>
  <c r="V17" i="6"/>
  <c r="T17" i="6"/>
  <c r="AE69" i="6"/>
  <c r="AC69" i="6"/>
  <c r="AC71" i="7"/>
  <c r="X63" i="7"/>
  <c r="W16" i="7"/>
  <c r="AH64" i="6"/>
  <c r="AF64" i="6"/>
  <c r="AI66" i="7"/>
  <c r="AJ66" i="7" s="1"/>
  <c r="AL66" i="7" s="1"/>
  <c r="X74" i="7"/>
  <c r="AE68" i="6"/>
  <c r="AC68" i="6"/>
  <c r="AC70" i="7"/>
  <c r="AD62" i="7"/>
  <c r="AA65" i="7"/>
  <c r="AE61" i="6"/>
  <c r="AC61" i="6"/>
  <c r="AC63" i="7"/>
  <c r="X73" i="7"/>
  <c r="W26" i="7"/>
  <c r="L16" i="13"/>
  <c r="M16" i="13"/>
  <c r="O17" i="13"/>
  <c r="AB17" i="6"/>
  <c r="Z17" i="6"/>
  <c r="AJ48" i="7"/>
  <c r="AJ52" i="7"/>
  <c r="L27" i="13"/>
  <c r="M27" i="13"/>
  <c r="AL45" i="7"/>
  <c r="N29" i="6"/>
  <c r="I29" i="13"/>
  <c r="J29" i="13" s="1"/>
  <c r="AF40" i="7"/>
  <c r="AI49" i="6"/>
  <c r="AK49" i="6"/>
  <c r="AO51" i="7"/>
  <c r="T22" i="6"/>
  <c r="V22" i="6"/>
  <c r="K22" i="13"/>
  <c r="AC41" i="6"/>
  <c r="AE41" i="6"/>
  <c r="AC43" i="7"/>
  <c r="AC42" i="7"/>
  <c r="AC40" i="6"/>
  <c r="AE40" i="6"/>
  <c r="AA50" i="7"/>
  <c r="AA40" i="7"/>
  <c r="M25" i="13"/>
  <c r="L25" i="13"/>
  <c r="AI50" i="6"/>
  <c r="AK50" i="6"/>
  <c r="AO52" i="7"/>
  <c r="AF52" i="7"/>
  <c r="K15" i="13"/>
  <c r="V15" i="6"/>
  <c r="T15" i="6"/>
  <c r="S29" i="6"/>
  <c r="Z15" i="6"/>
  <c r="AA52" i="7"/>
  <c r="AF50" i="7"/>
  <c r="AP45" i="7"/>
  <c r="W19" i="7"/>
  <c r="X43" i="7"/>
  <c r="X42" i="7"/>
  <c r="AJ50" i="7"/>
  <c r="AB44" i="6"/>
  <c r="Y21" i="6"/>
  <c r="W46" i="7"/>
  <c r="Z44" i="6"/>
  <c r="AF48" i="7"/>
  <c r="AI46" i="6"/>
  <c r="AK46" i="6"/>
  <c r="AO48" i="7"/>
  <c r="Z18" i="6"/>
  <c r="AB18" i="6"/>
  <c r="O18" i="13"/>
  <c r="AI48" i="6"/>
  <c r="AK48" i="6"/>
  <c r="AO50" i="7"/>
  <c r="AJ40" i="7"/>
  <c r="AA48" i="7"/>
  <c r="AI38" i="6"/>
  <c r="AK38" i="6"/>
  <c r="AO40" i="7"/>
  <c r="AG45" i="7"/>
  <c r="M19" i="13"/>
  <c r="L19" i="13"/>
  <c r="Z47" i="6"/>
  <c r="AB47" i="6"/>
  <c r="W49" i="7"/>
  <c r="Y24" i="6"/>
  <c r="I72" i="30"/>
  <c r="AF51" i="7"/>
  <c r="AJ51" i="7"/>
  <c r="AA51" i="7"/>
  <c r="Y52" i="6"/>
  <c r="Z52" i="6" s="1"/>
  <c r="AA22" i="29"/>
  <c r="AB22" i="29" s="1"/>
  <c r="T118" i="29"/>
  <c r="V96" i="29"/>
  <c r="AP159" i="29"/>
  <c r="AL159" i="29"/>
  <c r="AU151" i="29"/>
  <c r="AQ151" i="29"/>
  <c r="AQ160" i="29"/>
  <c r="AU160" i="29"/>
  <c r="AU147" i="29"/>
  <c r="AQ147" i="29"/>
  <c r="AV155" i="29"/>
  <c r="AX155" i="29"/>
  <c r="AP148" i="29"/>
  <c r="AL148" i="29"/>
  <c r="AA96" i="29"/>
  <c r="AB96" i="29" s="1"/>
  <c r="AL50" i="29"/>
  <c r="AP50" i="29"/>
  <c r="AF15" i="29"/>
  <c r="AA140" i="29"/>
  <c r="AB140" i="29" s="1"/>
  <c r="T140" i="29"/>
  <c r="V140" i="29"/>
  <c r="AA118" i="29"/>
  <c r="AB118" i="29" s="1"/>
  <c r="AA21" i="29"/>
  <c r="AB21" i="29" s="1"/>
  <c r="AF84" i="29"/>
  <c r="AB84" i="29"/>
  <c r="AX90" i="29"/>
  <c r="AV90" i="29"/>
  <c r="AK89" i="29"/>
  <c r="AG89" i="29"/>
  <c r="AB88" i="29"/>
  <c r="AF88" i="29"/>
  <c r="AF21" i="29" s="1"/>
  <c r="AK82" i="29"/>
  <c r="AG82" i="29"/>
  <c r="AQ86" i="29"/>
  <c r="AU86" i="29"/>
  <c r="AB93" i="29"/>
  <c r="AF93" i="29"/>
  <c r="AA26" i="29"/>
  <c r="AB26" i="29" s="1"/>
  <c r="AK92" i="29"/>
  <c r="AG92" i="29"/>
  <c r="AG85" i="29"/>
  <c r="AK85" i="29"/>
  <c r="AK83" i="29"/>
  <c r="AG83" i="29"/>
  <c r="AP60" i="29"/>
  <c r="AL60" i="29"/>
  <c r="T26" i="29"/>
  <c r="V26" i="29"/>
  <c r="AG62" i="29"/>
  <c r="AK62" i="29"/>
  <c r="AK63" i="29"/>
  <c r="AG63" i="29"/>
  <c r="AF18" i="29"/>
  <c r="AG18" i="29" s="1"/>
  <c r="T22" i="29"/>
  <c r="V22" i="29"/>
  <c r="AG65" i="29"/>
  <c r="AK65" i="29"/>
  <c r="V74" i="29"/>
  <c r="T74" i="29"/>
  <c r="AG66" i="29"/>
  <c r="AK66" i="29"/>
  <c r="AB70" i="29"/>
  <c r="AF70" i="29"/>
  <c r="AF61" i="29"/>
  <c r="AB61" i="29"/>
  <c r="AA74" i="29"/>
  <c r="AB74" i="29" s="1"/>
  <c r="AP64" i="29"/>
  <c r="AL64" i="29"/>
  <c r="AG69" i="29"/>
  <c r="AK69" i="29"/>
  <c r="AU71" i="29"/>
  <c r="AQ71" i="29"/>
  <c r="AL67" i="29"/>
  <c r="AP67" i="29"/>
  <c r="AL43" i="29"/>
  <c r="AP43" i="29"/>
  <c r="AG39" i="29"/>
  <c r="AK39" i="29"/>
  <c r="AK45" i="29"/>
  <c r="AG45" i="29"/>
  <c r="J51" i="1"/>
  <c r="E52" i="30" s="1"/>
  <c r="E54" i="30"/>
  <c r="F54" i="30" s="1"/>
  <c r="AK44" i="29"/>
  <c r="AG44" i="29"/>
  <c r="AK38" i="29"/>
  <c r="AG38" i="29"/>
  <c r="AL40" i="29"/>
  <c r="AP40" i="29"/>
  <c r="T21" i="29"/>
  <c r="V21" i="29"/>
  <c r="S29" i="29"/>
  <c r="V14" i="29"/>
  <c r="T14" i="29"/>
  <c r="AB14" i="29"/>
  <c r="AU41" i="29"/>
  <c r="AQ41" i="29"/>
  <c r="AB46" i="29"/>
  <c r="AF46" i="29"/>
  <c r="AF52" i="29" s="1"/>
  <c r="AG52" i="29" s="1"/>
  <c r="AA23" i="29"/>
  <c r="AB23" i="29" s="1"/>
  <c r="AG48" i="29"/>
  <c r="AK48" i="29"/>
  <c r="AV47" i="29"/>
  <c r="AX47" i="29"/>
  <c r="AL49" i="29"/>
  <c r="AP49" i="29"/>
  <c r="AB15" i="29"/>
  <c r="AU108" i="5"/>
  <c r="AV108" i="5" s="1"/>
  <c r="AF23" i="5"/>
  <c r="Q156" i="13" s="1"/>
  <c r="AP150" i="5"/>
  <c r="AL150" i="5"/>
  <c r="H33" i="1"/>
  <c r="G13" i="2" s="1"/>
  <c r="AL105" i="5"/>
  <c r="AP105" i="5"/>
  <c r="AP84" i="5"/>
  <c r="AL84" i="5"/>
  <c r="AP88" i="5"/>
  <c r="AL88" i="5"/>
  <c r="AF27" i="5"/>
  <c r="AK136" i="5"/>
  <c r="AG136" i="5"/>
  <c r="AB127" i="5"/>
  <c r="AF127" i="5"/>
  <c r="AA140" i="5"/>
  <c r="AB140" i="5" s="1"/>
  <c r="AA16" i="5"/>
  <c r="AB131" i="5"/>
  <c r="AF131" i="5"/>
  <c r="AF20" i="5" s="1"/>
  <c r="AU126" i="5"/>
  <c r="AQ126" i="5"/>
  <c r="AK134" i="5"/>
  <c r="AG134" i="5"/>
  <c r="AB135" i="5"/>
  <c r="AF135" i="5"/>
  <c r="AG130" i="5"/>
  <c r="AK130" i="5"/>
  <c r="AG137" i="5"/>
  <c r="AK137" i="5"/>
  <c r="T140" i="5"/>
  <c r="V140" i="5"/>
  <c r="J43" i="1"/>
  <c r="E44" i="30" s="1"/>
  <c r="F44" i="30" s="1"/>
  <c r="G44" i="30" s="1"/>
  <c r="H44" i="30" s="1"/>
  <c r="I44" i="30" s="1"/>
  <c r="J44" i="30" s="1"/>
  <c r="AL138" i="5"/>
  <c r="AP138" i="5"/>
  <c r="AG115" i="5"/>
  <c r="AK115" i="5"/>
  <c r="AL107" i="5"/>
  <c r="AP107" i="5"/>
  <c r="O154" i="13"/>
  <c r="O88" i="13"/>
  <c r="AG110" i="5"/>
  <c r="AK110" i="5"/>
  <c r="AP112" i="5"/>
  <c r="AL112" i="5"/>
  <c r="K155" i="13"/>
  <c r="T22" i="5"/>
  <c r="K89" i="13"/>
  <c r="V22" i="5"/>
  <c r="AP83" i="5"/>
  <c r="AL83" i="5"/>
  <c r="AB89" i="5"/>
  <c r="AF89" i="5"/>
  <c r="AF22" i="5" s="1"/>
  <c r="AK87" i="5"/>
  <c r="AG87" i="5"/>
  <c r="O156" i="13"/>
  <c r="O90" i="13"/>
  <c r="AF85" i="5"/>
  <c r="AB85" i="5"/>
  <c r="L159" i="13"/>
  <c r="M159" i="13"/>
  <c r="AK92" i="5"/>
  <c r="AG92" i="5"/>
  <c r="O153" i="13"/>
  <c r="P153" i="13" s="1"/>
  <c r="O87" i="13"/>
  <c r="P87" i="13" s="1"/>
  <c r="AB20" i="5"/>
  <c r="AG90" i="5"/>
  <c r="AK90" i="5"/>
  <c r="V96" i="5"/>
  <c r="T96" i="5"/>
  <c r="J39" i="1"/>
  <c r="E40" i="30" s="1"/>
  <c r="F40" i="30" s="1"/>
  <c r="G40" i="30" s="1"/>
  <c r="H40" i="30" s="1"/>
  <c r="I40" i="30" s="1"/>
  <c r="J40" i="30" s="1"/>
  <c r="K151" i="13"/>
  <c r="K85" i="13"/>
  <c r="V18" i="5"/>
  <c r="T18" i="5"/>
  <c r="K150" i="13"/>
  <c r="K84" i="13"/>
  <c r="V17" i="5"/>
  <c r="T17" i="5"/>
  <c r="AB82" i="5"/>
  <c r="AF82" i="5"/>
  <c r="AA15" i="5"/>
  <c r="AB15" i="5" s="1"/>
  <c r="AA96" i="5"/>
  <c r="AB96" i="5" s="1"/>
  <c r="AB19" i="5"/>
  <c r="O86" i="13"/>
  <c r="P86" i="13" s="1"/>
  <c r="O152" i="13"/>
  <c r="P152" i="13" s="1"/>
  <c r="AK91" i="5"/>
  <c r="AG91" i="5"/>
  <c r="AG86" i="5"/>
  <c r="AK86" i="5"/>
  <c r="AF19" i="5"/>
  <c r="AF93" i="5"/>
  <c r="AB93" i="5"/>
  <c r="AA26" i="5"/>
  <c r="L147" i="13"/>
  <c r="M147" i="13"/>
  <c r="K158" i="13"/>
  <c r="T25" i="5"/>
  <c r="V25" i="5"/>
  <c r="K92" i="13"/>
  <c r="O147" i="13"/>
  <c r="P147" i="13" s="1"/>
  <c r="AB14" i="5"/>
  <c r="O81" i="13"/>
  <c r="O155" i="13"/>
  <c r="O89" i="13"/>
  <c r="AB22" i="5"/>
  <c r="K148" i="13"/>
  <c r="T15" i="5"/>
  <c r="K82" i="13"/>
  <c r="L82" i="13" s="1"/>
  <c r="V15" i="5"/>
  <c r="S29" i="5"/>
  <c r="T21" i="5"/>
  <c r="K88" i="13"/>
  <c r="V21" i="5"/>
  <c r="K154" i="13"/>
  <c r="AB21" i="5"/>
  <c r="AA18" i="5"/>
  <c r="T27" i="5"/>
  <c r="K160" i="13"/>
  <c r="K94" i="13"/>
  <c r="V27" i="5"/>
  <c r="AB27" i="5"/>
  <c r="N29" i="5"/>
  <c r="I96" i="13"/>
  <c r="J96" i="13" s="1"/>
  <c r="I162" i="13"/>
  <c r="J162" i="13" s="1"/>
  <c r="J82" i="13"/>
  <c r="K156" i="13"/>
  <c r="T23" i="5"/>
  <c r="K90" i="13"/>
  <c r="L90" i="13" s="1"/>
  <c r="V23" i="5"/>
  <c r="AB23" i="5"/>
  <c r="J90" i="13"/>
  <c r="AF14" i="5"/>
  <c r="E36" i="30"/>
  <c r="F36" i="30" s="1"/>
  <c r="X40" i="13"/>
  <c r="Y40" i="13"/>
  <c r="AN24" i="4"/>
  <c r="AL24" i="4"/>
  <c r="AV67" i="5"/>
  <c r="AX67" i="5"/>
  <c r="AQ111" i="5"/>
  <c r="AU111" i="5"/>
  <c r="AU156" i="5"/>
  <c r="AQ156" i="5"/>
  <c r="AX159" i="5"/>
  <c r="AV159" i="5"/>
  <c r="AQ132" i="5"/>
  <c r="AU132" i="5"/>
  <c r="AV109" i="5"/>
  <c r="AX109" i="5"/>
  <c r="AV66" i="5"/>
  <c r="AX66" i="5"/>
  <c r="AX155" i="5"/>
  <c r="AV155" i="5"/>
  <c r="AV151" i="5"/>
  <c r="AX151" i="5"/>
  <c r="AU94" i="5"/>
  <c r="AQ94" i="5"/>
  <c r="AB96" i="4" l="1"/>
  <c r="AH110" i="6"/>
  <c r="AF110" i="6"/>
  <c r="AI113" i="7"/>
  <c r="AJ113" i="7" s="1"/>
  <c r="AL113" i="7" s="1"/>
  <c r="AM113" i="7" s="1"/>
  <c r="T61" i="13"/>
  <c r="AC39" i="6"/>
  <c r="AK148" i="5"/>
  <c r="AG148" i="5"/>
  <c r="AE107" i="6"/>
  <c r="AC110" i="7"/>
  <c r="AD110" i="7" s="1"/>
  <c r="AF110" i="7" s="1"/>
  <c r="AG110" i="7" s="1"/>
  <c r="AC107" i="6"/>
  <c r="AB75" i="6"/>
  <c r="AC75" i="6" s="1"/>
  <c r="AG150" i="29"/>
  <c r="AK150" i="29"/>
  <c r="AF19" i="29"/>
  <c r="AG19" i="29" s="1"/>
  <c r="AP37" i="29"/>
  <c r="AL37" i="29"/>
  <c r="AK42" i="29"/>
  <c r="AG42" i="29"/>
  <c r="AG149" i="5"/>
  <c r="AK149" i="5"/>
  <c r="O84" i="13"/>
  <c r="P84" i="13" s="1"/>
  <c r="AG160" i="5"/>
  <c r="AK160" i="5"/>
  <c r="AK27" i="5" s="1"/>
  <c r="L81" i="13"/>
  <c r="P81" i="13"/>
  <c r="AB17" i="5"/>
  <c r="AC27" i="4"/>
  <c r="AE27" i="4"/>
  <c r="AG41" i="7"/>
  <c r="AF60" i="6"/>
  <c r="AE39" i="6"/>
  <c r="AF39" i="6" s="1"/>
  <c r="AH60" i="6"/>
  <c r="AI60" i="6" s="1"/>
  <c r="AC70" i="6"/>
  <c r="AE70" i="6"/>
  <c r="AC72" i="7"/>
  <c r="AD72" i="7" s="1"/>
  <c r="AF72" i="7" s="1"/>
  <c r="AG72" i="7" s="1"/>
  <c r="AB98" i="6"/>
  <c r="AC98" i="6" s="1"/>
  <c r="AT136" i="7"/>
  <c r="AE90" i="6"/>
  <c r="AC92" i="7"/>
  <c r="AD92" i="7" s="1"/>
  <c r="AF92" i="7" s="1"/>
  <c r="AG92" i="7" s="1"/>
  <c r="AC90" i="6"/>
  <c r="AC64" i="7"/>
  <c r="AD64" i="7" s="1"/>
  <c r="AF64" i="7" s="1"/>
  <c r="AE62" i="6"/>
  <c r="AC62" i="6"/>
  <c r="AF20" i="29"/>
  <c r="AG20" i="29" s="1"/>
  <c r="AK87" i="29"/>
  <c r="AG87" i="29"/>
  <c r="AG68" i="29"/>
  <c r="AK68" i="29"/>
  <c r="AF17" i="5"/>
  <c r="AG17" i="5" s="1"/>
  <c r="L157" i="13"/>
  <c r="AF118" i="5"/>
  <c r="AG118" i="5" s="1"/>
  <c r="AL129" i="5"/>
  <c r="AP129" i="5"/>
  <c r="L91" i="13"/>
  <c r="AF162" i="5"/>
  <c r="AG162" i="5" s="1"/>
  <c r="AK106" i="5"/>
  <c r="AK118" i="5" s="1"/>
  <c r="AG106" i="5"/>
  <c r="AG62" i="5"/>
  <c r="AK62" i="5"/>
  <c r="AC96" i="4"/>
  <c r="AH158" i="4"/>
  <c r="AF158" i="4"/>
  <c r="AF127" i="4"/>
  <c r="AH127" i="4"/>
  <c r="AE105" i="4"/>
  <c r="AC105" i="4"/>
  <c r="AC61" i="4"/>
  <c r="AE61" i="4"/>
  <c r="AB29" i="4"/>
  <c r="AC29" i="4" s="1"/>
  <c r="AH15" i="4"/>
  <c r="AF15" i="4"/>
  <c r="AK128" i="4"/>
  <c r="AI128" i="4"/>
  <c r="M93" i="13"/>
  <c r="AL132" i="6"/>
  <c r="AN37" i="6"/>
  <c r="AU125" i="5"/>
  <c r="AQ125" i="5"/>
  <c r="W24" i="7"/>
  <c r="W27" i="7"/>
  <c r="AC97" i="7"/>
  <c r="AD97" i="7" s="1"/>
  <c r="AF97" i="7" s="1"/>
  <c r="AG97" i="7" s="1"/>
  <c r="AE95" i="6"/>
  <c r="AC95" i="6"/>
  <c r="AF91" i="6"/>
  <c r="AH91" i="6"/>
  <c r="AI93" i="7"/>
  <c r="AJ93" i="7" s="1"/>
  <c r="AL93" i="7" s="1"/>
  <c r="AM93" i="7" s="1"/>
  <c r="M14" i="13"/>
  <c r="L14" i="13"/>
  <c r="AK158" i="29"/>
  <c r="AG158" i="29"/>
  <c r="AG152" i="29"/>
  <c r="AK152" i="29"/>
  <c r="AP91" i="29"/>
  <c r="AL91" i="29"/>
  <c r="AK72" i="29"/>
  <c r="AK27" i="29" s="1"/>
  <c r="AL27" i="29" s="1"/>
  <c r="AG72" i="29"/>
  <c r="AG154" i="5"/>
  <c r="AK154" i="5"/>
  <c r="AK21" i="5" s="1"/>
  <c r="AK158" i="5"/>
  <c r="AG158" i="5"/>
  <c r="AP128" i="5"/>
  <c r="AL128" i="5"/>
  <c r="AL113" i="5"/>
  <c r="AP113" i="5"/>
  <c r="O91" i="13"/>
  <c r="P91" i="13" s="1"/>
  <c r="AP70" i="5"/>
  <c r="AL70" i="5"/>
  <c r="O157" i="13"/>
  <c r="P157" i="13" s="1"/>
  <c r="AF24" i="5"/>
  <c r="AG24" i="5" s="1"/>
  <c r="G16" i="2"/>
  <c r="AC171" i="4"/>
  <c r="AE171" i="4"/>
  <c r="AC172" i="4"/>
  <c r="AE172" i="4"/>
  <c r="AC175" i="4"/>
  <c r="AE175" i="4"/>
  <c r="AF151" i="4"/>
  <c r="AH151" i="4"/>
  <c r="AH159" i="4"/>
  <c r="AF159" i="4"/>
  <c r="AC156" i="4"/>
  <c r="AE156" i="4"/>
  <c r="AF148" i="4"/>
  <c r="AH148" i="4"/>
  <c r="AE160" i="4"/>
  <c r="AC160" i="4"/>
  <c r="AF154" i="4"/>
  <c r="AH154" i="4"/>
  <c r="AC155" i="4"/>
  <c r="AE155" i="4"/>
  <c r="AH135" i="4"/>
  <c r="AF135" i="4"/>
  <c r="AC108" i="4"/>
  <c r="AE108" i="4"/>
  <c r="AE114" i="4"/>
  <c r="AC114" i="4"/>
  <c r="AB118" i="4"/>
  <c r="AC118" i="4" s="1"/>
  <c r="AK112" i="4"/>
  <c r="AI112" i="4"/>
  <c r="AF88" i="4"/>
  <c r="AH88" i="4"/>
  <c r="AE85" i="4"/>
  <c r="AC85" i="4"/>
  <c r="AF84" i="4"/>
  <c r="AH84" i="4"/>
  <c r="AC66" i="4"/>
  <c r="AE66" i="4"/>
  <c r="H15" i="30"/>
  <c r="E23" i="2"/>
  <c r="AE17" i="4"/>
  <c r="Q62" i="13"/>
  <c r="R62" i="13" s="1"/>
  <c r="AC17" i="4"/>
  <c r="AF22" i="4"/>
  <c r="AH22" i="4"/>
  <c r="AE26" i="4"/>
  <c r="AC26" i="4"/>
  <c r="AF164" i="6"/>
  <c r="AS136" i="7"/>
  <c r="AU136" i="7"/>
  <c r="X17" i="7"/>
  <c r="E114" i="18" s="1"/>
  <c r="AC26" i="6"/>
  <c r="AD169" i="7"/>
  <c r="AO161" i="7"/>
  <c r="AP161" i="7" s="1"/>
  <c r="AR161" i="7" s="1"/>
  <c r="AE26" i="6"/>
  <c r="AF26" i="6" s="1"/>
  <c r="AI160" i="7"/>
  <c r="AJ160" i="7" s="1"/>
  <c r="AL160" i="7" s="1"/>
  <c r="AC169" i="7"/>
  <c r="H130" i="30" s="1"/>
  <c r="H128" i="30" s="1"/>
  <c r="L24" i="13"/>
  <c r="AI165" i="7"/>
  <c r="AJ165" i="7" s="1"/>
  <c r="AL165" i="7" s="1"/>
  <c r="AO164" i="7"/>
  <c r="AP164" i="7" s="1"/>
  <c r="AR164" i="7" s="1"/>
  <c r="AI155" i="7"/>
  <c r="AJ155" i="7" s="1"/>
  <c r="AL155" i="7" s="1"/>
  <c r="Z23" i="6"/>
  <c r="P18" i="13"/>
  <c r="AB23" i="6"/>
  <c r="AE23" i="6" s="1"/>
  <c r="AH139" i="6"/>
  <c r="AI143" i="7"/>
  <c r="AJ143" i="7" s="1"/>
  <c r="AL143" i="7" s="1"/>
  <c r="AM143" i="7" s="1"/>
  <c r="AF139" i="6"/>
  <c r="L18" i="13"/>
  <c r="M18" i="13"/>
  <c r="M20" i="13"/>
  <c r="L20" i="13"/>
  <c r="W28" i="7"/>
  <c r="R26" i="13"/>
  <c r="W123" i="7"/>
  <c r="G120" i="30" s="1"/>
  <c r="G118" i="30" s="1"/>
  <c r="G122" i="30" s="1"/>
  <c r="AF106" i="6"/>
  <c r="AH106" i="6"/>
  <c r="AI109" i="7"/>
  <c r="AJ109" i="7" s="1"/>
  <c r="AL109" i="7" s="1"/>
  <c r="AM109" i="7" s="1"/>
  <c r="AC114" i="6"/>
  <c r="AE114" i="6"/>
  <c r="AC117" i="7"/>
  <c r="AD117" i="7" s="1"/>
  <c r="AF117" i="7" s="1"/>
  <c r="AG117" i="7" s="1"/>
  <c r="AF105" i="6"/>
  <c r="AI108" i="7"/>
  <c r="AJ108" i="7" s="1"/>
  <c r="AL108" i="7" s="1"/>
  <c r="AM108" i="7" s="1"/>
  <c r="AH105" i="6"/>
  <c r="AC118" i="6"/>
  <c r="AE118" i="6"/>
  <c r="AC121" i="7"/>
  <c r="AD121" i="7" s="1"/>
  <c r="AF121" i="7" s="1"/>
  <c r="AG121" i="7" s="1"/>
  <c r="AI119" i="7"/>
  <c r="AJ119" i="7" s="1"/>
  <c r="AL119" i="7" s="1"/>
  <c r="AM119" i="7" s="1"/>
  <c r="AF116" i="6"/>
  <c r="AH116" i="6"/>
  <c r="AH117" i="6"/>
  <c r="AI120" i="7"/>
  <c r="AJ120" i="7" s="1"/>
  <c r="AL120" i="7" s="1"/>
  <c r="AF117" i="6"/>
  <c r="W18" i="7"/>
  <c r="AB120" i="6"/>
  <c r="AC120" i="6" s="1"/>
  <c r="AE108" i="6"/>
  <c r="AC108" i="6"/>
  <c r="AC111" i="7"/>
  <c r="AD111" i="7" s="1"/>
  <c r="AF111" i="7" s="1"/>
  <c r="AG111" i="7" s="1"/>
  <c r="X100" i="7"/>
  <c r="W17" i="7"/>
  <c r="W100" i="7"/>
  <c r="G115" i="30" s="1"/>
  <c r="G113" i="30" s="1"/>
  <c r="G117" i="30" s="1"/>
  <c r="AO98" i="7"/>
  <c r="AP98" i="7" s="1"/>
  <c r="AR98" i="7" s="1"/>
  <c r="AK96" i="6"/>
  <c r="AI96" i="6"/>
  <c r="AI94" i="7"/>
  <c r="AJ94" i="7" s="1"/>
  <c r="AL94" i="7" s="1"/>
  <c r="AM94" i="7" s="1"/>
  <c r="AF92" i="6"/>
  <c r="AH92" i="6"/>
  <c r="AC85" i="6"/>
  <c r="AE85" i="6"/>
  <c r="AC87" i="7"/>
  <c r="AD87" i="7" s="1"/>
  <c r="AF87" i="7" s="1"/>
  <c r="AG87" i="7" s="1"/>
  <c r="AF93" i="6"/>
  <c r="AI95" i="7"/>
  <c r="AJ95" i="7" s="1"/>
  <c r="AL95" i="7" s="1"/>
  <c r="AM95" i="7" s="1"/>
  <c r="AH93" i="6"/>
  <c r="Z16" i="6"/>
  <c r="AB16" i="6"/>
  <c r="O16" i="13"/>
  <c r="P16" i="13" s="1"/>
  <c r="Z22" i="6"/>
  <c r="O22" i="13"/>
  <c r="P22" i="13" s="1"/>
  <c r="W23" i="7"/>
  <c r="AC45" i="6"/>
  <c r="AE45" i="6"/>
  <c r="AC47" i="7"/>
  <c r="AD47" i="7" s="1"/>
  <c r="AF47" i="7" s="1"/>
  <c r="AG47" i="7" s="1"/>
  <c r="AG157" i="29"/>
  <c r="AK157" i="29"/>
  <c r="AK24" i="29" s="1"/>
  <c r="AF24" i="29"/>
  <c r="AG24" i="29" s="1"/>
  <c r="AG153" i="29"/>
  <c r="AK153" i="29"/>
  <c r="AL156" i="29"/>
  <c r="AP156" i="29"/>
  <c r="AL154" i="29"/>
  <c r="AP154" i="29"/>
  <c r="AK149" i="29"/>
  <c r="AG149" i="29"/>
  <c r="AF162" i="29"/>
  <c r="AG162" i="29" s="1"/>
  <c r="AP94" i="29"/>
  <c r="AL94" i="29"/>
  <c r="AG81" i="29"/>
  <c r="AK81" i="29"/>
  <c r="AK14" i="29" s="1"/>
  <c r="AF14" i="29"/>
  <c r="AG14" i="29" s="1"/>
  <c r="AL59" i="29"/>
  <c r="AP59" i="29"/>
  <c r="AF52" i="5"/>
  <c r="AG52" i="5" s="1"/>
  <c r="AL104" i="5"/>
  <c r="AP104" i="5"/>
  <c r="AP114" i="5"/>
  <c r="AL114" i="5"/>
  <c r="AL116" i="5"/>
  <c r="AP116" i="5"/>
  <c r="AQ153" i="5"/>
  <c r="AU153" i="5"/>
  <c r="AP152" i="5"/>
  <c r="AL152" i="5"/>
  <c r="AP147" i="5"/>
  <c r="AL147" i="5"/>
  <c r="AU157" i="5"/>
  <c r="AQ157" i="5"/>
  <c r="O158" i="13"/>
  <c r="P158" i="13" s="1"/>
  <c r="AF74" i="5"/>
  <c r="AG74" i="5" s="1"/>
  <c r="AL72" i="5"/>
  <c r="AP72" i="5"/>
  <c r="AL64" i="5"/>
  <c r="AP64" i="5"/>
  <c r="AQ65" i="5"/>
  <c r="AU65" i="5"/>
  <c r="AK69" i="5"/>
  <c r="AG69" i="5"/>
  <c r="AL71" i="5"/>
  <c r="AP71" i="5"/>
  <c r="AP60" i="5"/>
  <c r="AL60" i="5"/>
  <c r="AL68" i="5"/>
  <c r="AP68" i="5"/>
  <c r="AK61" i="5"/>
  <c r="AG61" i="5"/>
  <c r="AP59" i="5"/>
  <c r="AL59" i="5"/>
  <c r="O92" i="13"/>
  <c r="P92" i="13" s="1"/>
  <c r="Z52" i="4"/>
  <c r="AF179" i="4"/>
  <c r="AH179" i="4"/>
  <c r="AH174" i="4"/>
  <c r="AF174" i="4"/>
  <c r="AL170" i="4"/>
  <c r="AN170" i="4"/>
  <c r="AE177" i="4"/>
  <c r="AC177" i="4"/>
  <c r="AF178" i="4"/>
  <c r="AH178" i="4"/>
  <c r="AF173" i="4"/>
  <c r="AH173" i="4"/>
  <c r="AF180" i="4"/>
  <c r="AH180" i="4"/>
  <c r="AH176" i="4"/>
  <c r="AF176" i="4"/>
  <c r="AF182" i="4"/>
  <c r="AH182" i="4"/>
  <c r="AC169" i="4"/>
  <c r="AE169" i="4"/>
  <c r="AB184" i="4"/>
  <c r="AC184" i="4" s="1"/>
  <c r="AH181" i="4"/>
  <c r="AF181" i="4"/>
  <c r="AB162" i="4"/>
  <c r="AC162" i="4" s="1"/>
  <c r="AI147" i="4"/>
  <c r="AK147" i="4"/>
  <c r="AC153" i="4"/>
  <c r="AE153" i="4"/>
  <c r="AH149" i="4"/>
  <c r="AF149" i="4"/>
  <c r="AL150" i="4"/>
  <c r="AN150" i="4"/>
  <c r="AE157" i="4"/>
  <c r="AC157" i="4"/>
  <c r="AI126" i="4"/>
  <c r="AK126" i="4"/>
  <c r="AI134" i="4"/>
  <c r="AK134" i="4"/>
  <c r="AN125" i="4"/>
  <c r="AL125" i="4"/>
  <c r="AF137" i="4"/>
  <c r="AH137" i="4"/>
  <c r="AH138" i="4"/>
  <c r="AF138" i="4"/>
  <c r="AL129" i="4"/>
  <c r="AN129" i="4"/>
  <c r="AK131" i="4"/>
  <c r="AI131" i="4"/>
  <c r="AE132" i="4"/>
  <c r="AC132" i="4"/>
  <c r="AB140" i="4"/>
  <c r="AC140" i="4" s="1"/>
  <c r="AL133" i="4"/>
  <c r="AN133" i="4"/>
  <c r="AI130" i="4"/>
  <c r="AK130" i="4"/>
  <c r="AH110" i="4"/>
  <c r="AF110" i="4"/>
  <c r="AF107" i="4"/>
  <c r="AH107" i="4"/>
  <c r="AF103" i="4"/>
  <c r="AH103" i="4"/>
  <c r="AH113" i="4"/>
  <c r="AF113" i="4"/>
  <c r="AH115" i="4"/>
  <c r="AF115" i="4"/>
  <c r="AH111" i="4"/>
  <c r="AF111" i="4"/>
  <c r="AK106" i="4"/>
  <c r="AI106" i="4"/>
  <c r="AI109" i="4"/>
  <c r="AK109" i="4"/>
  <c r="AI82" i="4"/>
  <c r="AK82" i="4"/>
  <c r="AH93" i="4"/>
  <c r="AF93" i="4"/>
  <c r="AI89" i="4"/>
  <c r="AK89" i="4"/>
  <c r="AK92" i="4"/>
  <c r="AI92" i="4"/>
  <c r="AF81" i="4"/>
  <c r="AH81" i="4"/>
  <c r="AE94" i="4"/>
  <c r="AC94" i="4"/>
  <c r="AF69" i="4"/>
  <c r="AH69" i="4"/>
  <c r="AE60" i="4"/>
  <c r="AC60" i="4"/>
  <c r="AB74" i="4"/>
  <c r="AC74" i="4" s="1"/>
  <c r="AH71" i="4"/>
  <c r="AF71" i="4"/>
  <c r="AE67" i="4"/>
  <c r="AC67" i="4"/>
  <c r="AF64" i="4"/>
  <c r="AH64" i="4"/>
  <c r="AF68" i="4"/>
  <c r="AH68" i="4"/>
  <c r="AE63" i="4"/>
  <c r="AC63" i="4"/>
  <c r="AF70" i="4"/>
  <c r="AH70" i="4"/>
  <c r="AF72" i="4"/>
  <c r="AH72" i="4"/>
  <c r="AB52" i="4"/>
  <c r="Q74" i="13" s="1"/>
  <c r="Q64" i="13"/>
  <c r="R64" i="13" s="1"/>
  <c r="O74" i="13"/>
  <c r="P74" i="13" s="1"/>
  <c r="O52" i="13"/>
  <c r="P52" i="13" s="1"/>
  <c r="U39" i="13"/>
  <c r="V39" i="13" s="1"/>
  <c r="U48" i="13"/>
  <c r="V48" i="13" s="1"/>
  <c r="W47" i="13"/>
  <c r="Q50" i="13"/>
  <c r="R50" i="13" s="1"/>
  <c r="Q72" i="13"/>
  <c r="R72" i="13" s="1"/>
  <c r="S45" i="13"/>
  <c r="T45" i="13" s="1"/>
  <c r="S67" i="13"/>
  <c r="T67" i="13" s="1"/>
  <c r="S60" i="13"/>
  <c r="T60" i="13" s="1"/>
  <c r="S38" i="13"/>
  <c r="T38" i="13" s="1"/>
  <c r="L52" i="13"/>
  <c r="M52" i="13"/>
  <c r="M74" i="13"/>
  <c r="L74" i="13"/>
  <c r="W66" i="13"/>
  <c r="U44" i="13"/>
  <c r="V44" i="13" s="1"/>
  <c r="U68" i="13"/>
  <c r="V68" i="13" s="1"/>
  <c r="U46" i="13"/>
  <c r="V46" i="13" s="1"/>
  <c r="L140" i="13"/>
  <c r="M140" i="13"/>
  <c r="Q49" i="13"/>
  <c r="R49" i="13" s="1"/>
  <c r="Q71" i="13"/>
  <c r="R71" i="13" s="1"/>
  <c r="Q42" i="13"/>
  <c r="R42" i="13" s="1"/>
  <c r="S64" i="13"/>
  <c r="P140" i="13"/>
  <c r="S59" i="13"/>
  <c r="T59" i="13" s="1"/>
  <c r="S37" i="13"/>
  <c r="T37" i="13" s="1"/>
  <c r="U63" i="13"/>
  <c r="V63" i="13" s="1"/>
  <c r="S41" i="13"/>
  <c r="T41" i="13" s="1"/>
  <c r="S43" i="13"/>
  <c r="T43" i="13" s="1"/>
  <c r="AK25" i="4"/>
  <c r="AI25" i="4"/>
  <c r="U70" i="13"/>
  <c r="V70" i="13" s="1"/>
  <c r="U61" i="13"/>
  <c r="V61" i="13" s="1"/>
  <c r="AK16" i="4"/>
  <c r="AI16" i="4"/>
  <c r="AK18" i="4"/>
  <c r="AI18" i="4"/>
  <c r="AH19" i="4"/>
  <c r="AF19" i="4"/>
  <c r="AF20" i="4"/>
  <c r="S65" i="13"/>
  <c r="T65" i="13" s="1"/>
  <c r="AH20" i="4"/>
  <c r="AV133" i="5"/>
  <c r="AX133" i="5"/>
  <c r="AL136" i="4"/>
  <c r="AN136" i="4"/>
  <c r="AL116" i="4"/>
  <c r="AN116" i="4"/>
  <c r="AN91" i="4"/>
  <c r="AL91" i="4"/>
  <c r="AL62" i="4"/>
  <c r="AN62" i="4"/>
  <c r="AL21" i="4"/>
  <c r="AN21" i="4"/>
  <c r="AX108" i="5"/>
  <c r="AC15" i="7"/>
  <c r="AC14" i="6"/>
  <c r="Q14" i="13"/>
  <c r="R14" i="13" s="1"/>
  <c r="AH164" i="6"/>
  <c r="AI164" i="6" s="1"/>
  <c r="AU159" i="7"/>
  <c r="AS159" i="7"/>
  <c r="AP154" i="7"/>
  <c r="AL154" i="7"/>
  <c r="AU158" i="7"/>
  <c r="AS158" i="7"/>
  <c r="AU156" i="7"/>
  <c r="AS156" i="7"/>
  <c r="AO162" i="7"/>
  <c r="AP162" i="7" s="1"/>
  <c r="AR162" i="7" s="1"/>
  <c r="AO157" i="7"/>
  <c r="AP157" i="7" s="1"/>
  <c r="AR157" i="7" s="1"/>
  <c r="AM139" i="7"/>
  <c r="AO139" i="7"/>
  <c r="AP139" i="7" s="1"/>
  <c r="AR139" i="7" s="1"/>
  <c r="AK135" i="6"/>
  <c r="AI135" i="6"/>
  <c r="AK113" i="6"/>
  <c r="AO116" i="7"/>
  <c r="AP116" i="7" s="1"/>
  <c r="AR116" i="7" s="1"/>
  <c r="AT116" i="7" s="1"/>
  <c r="AI113" i="6"/>
  <c r="AM118" i="7"/>
  <c r="AO118" i="7"/>
  <c r="AP118" i="7" s="1"/>
  <c r="AR118" i="7" s="1"/>
  <c r="AT118" i="7" s="1"/>
  <c r="AI115" i="6"/>
  <c r="AK115" i="6"/>
  <c r="AM141" i="7"/>
  <c r="AI137" i="6"/>
  <c r="AK137" i="6"/>
  <c r="AO141" i="7"/>
  <c r="AP141" i="7" s="1"/>
  <c r="AR141" i="7" s="1"/>
  <c r="AT141" i="7" s="1"/>
  <c r="AF136" i="6"/>
  <c r="AI140" i="7"/>
  <c r="AJ140" i="7" s="1"/>
  <c r="AL140" i="7" s="1"/>
  <c r="AM140" i="7" s="1"/>
  <c r="AH136" i="6"/>
  <c r="AI137" i="7"/>
  <c r="AJ137" i="7" s="1"/>
  <c r="AL137" i="7" s="1"/>
  <c r="AM137" i="7" s="1"/>
  <c r="AF133" i="6"/>
  <c r="AH133" i="6"/>
  <c r="AI131" i="7"/>
  <c r="AJ131" i="7" s="1"/>
  <c r="AL131" i="7" s="1"/>
  <c r="AM131" i="7" s="1"/>
  <c r="AH127" i="6"/>
  <c r="AF127" i="6"/>
  <c r="Z132" i="7"/>
  <c r="X146" i="7"/>
  <c r="AI138" i="6"/>
  <c r="AO142" i="7"/>
  <c r="AP142" i="7" s="1"/>
  <c r="AR142" i="7" s="1"/>
  <c r="AK138" i="6"/>
  <c r="AF131" i="6"/>
  <c r="AH131" i="6"/>
  <c r="AI135" i="7"/>
  <c r="AJ135" i="7" s="1"/>
  <c r="AL135" i="7" s="1"/>
  <c r="AM135" i="7" s="1"/>
  <c r="AD132" i="7"/>
  <c r="AC146" i="7"/>
  <c r="H125" i="30" s="1"/>
  <c r="H123" i="30" s="1"/>
  <c r="H127" i="30" s="1"/>
  <c r="H92" i="30" s="1"/>
  <c r="AI134" i="6"/>
  <c r="AO138" i="7"/>
  <c r="AP138" i="7" s="1"/>
  <c r="AR138" i="7" s="1"/>
  <c r="AT138" i="7" s="1"/>
  <c r="AK134" i="6"/>
  <c r="AF128" i="6"/>
  <c r="AH128" i="6"/>
  <c r="AI132" i="7"/>
  <c r="AE142" i="6"/>
  <c r="AF142" i="6" s="1"/>
  <c r="AM134" i="7"/>
  <c r="AM138" i="7"/>
  <c r="AK130" i="6"/>
  <c r="AO134" i="7"/>
  <c r="AP134" i="7" s="1"/>
  <c r="AR134" i="7" s="1"/>
  <c r="AI130" i="6"/>
  <c r="AO133" i="7"/>
  <c r="AP133" i="7" s="1"/>
  <c r="AR133" i="7" s="1"/>
  <c r="AI129" i="6"/>
  <c r="AK129" i="6"/>
  <c r="G127" i="30"/>
  <c r="AS115" i="7"/>
  <c r="AU115" i="7"/>
  <c r="AN112" i="6"/>
  <c r="AL112" i="6"/>
  <c r="AI114" i="7"/>
  <c r="AJ114" i="7" s="1"/>
  <c r="AL114" i="7" s="1"/>
  <c r="AM114" i="7" s="1"/>
  <c r="AH111" i="6"/>
  <c r="AF111" i="6"/>
  <c r="Z112" i="7"/>
  <c r="X123" i="7"/>
  <c r="AH109" i="6"/>
  <c r="AI112" i="7"/>
  <c r="AF109" i="6"/>
  <c r="AD112" i="7"/>
  <c r="AF83" i="6"/>
  <c r="AI85" i="7"/>
  <c r="AJ85" i="7" s="1"/>
  <c r="AL85" i="7" s="1"/>
  <c r="AH83" i="6"/>
  <c r="AI88" i="7"/>
  <c r="AJ88" i="7" s="1"/>
  <c r="AL88" i="7" s="1"/>
  <c r="AM88" i="7" s="1"/>
  <c r="AH86" i="6"/>
  <c r="AF86" i="6"/>
  <c r="AJ86" i="7"/>
  <c r="AL86" i="7" s="1"/>
  <c r="AF86" i="7"/>
  <c r="AI96" i="7"/>
  <c r="AJ96" i="7" s="1"/>
  <c r="AL96" i="7" s="1"/>
  <c r="AH94" i="6"/>
  <c r="AF94" i="6"/>
  <c r="AF88" i="6"/>
  <c r="AH88" i="6"/>
  <c r="AI90" i="7"/>
  <c r="AJ90" i="7" s="1"/>
  <c r="AL90" i="7" s="1"/>
  <c r="AM90" i="7" s="1"/>
  <c r="AK89" i="6"/>
  <c r="AO91" i="7"/>
  <c r="AP91" i="7" s="1"/>
  <c r="AR91" i="7" s="1"/>
  <c r="AT91" i="7" s="1"/>
  <c r="AI89" i="6"/>
  <c r="AA86" i="7"/>
  <c r="Z100" i="7"/>
  <c r="AA100" i="7" s="1"/>
  <c r="AI89" i="7"/>
  <c r="AJ89" i="7" s="1"/>
  <c r="AH87" i="6"/>
  <c r="AF87" i="6"/>
  <c r="AO86" i="7"/>
  <c r="AK84" i="6"/>
  <c r="AI84" i="6"/>
  <c r="AC68" i="7"/>
  <c r="AC66" i="6"/>
  <c r="AE66" i="6"/>
  <c r="X68" i="7"/>
  <c r="X77" i="7" s="1"/>
  <c r="W21" i="7"/>
  <c r="AB20" i="6"/>
  <c r="Z20" i="6"/>
  <c r="O20" i="13"/>
  <c r="P20" i="13" s="1"/>
  <c r="W77" i="7"/>
  <c r="G110" i="30" s="1"/>
  <c r="G108" i="30" s="1"/>
  <c r="G112" i="30" s="1"/>
  <c r="AH67" i="6"/>
  <c r="AF67" i="6"/>
  <c r="AI69" i="7"/>
  <c r="AJ69" i="7" s="1"/>
  <c r="AL69" i="7" s="1"/>
  <c r="AM69" i="7" s="1"/>
  <c r="AI67" i="7"/>
  <c r="AJ67" i="7" s="1"/>
  <c r="AL67" i="7" s="1"/>
  <c r="AM67" i="7" s="1"/>
  <c r="AF65" i="6"/>
  <c r="AH65" i="6"/>
  <c r="P17" i="13"/>
  <c r="AI44" i="7"/>
  <c r="AH42" i="6"/>
  <c r="AF42" i="6"/>
  <c r="AC20" i="7"/>
  <c r="AD44" i="7"/>
  <c r="AE19" i="6"/>
  <c r="Q19" i="13"/>
  <c r="R19" i="13" s="1"/>
  <c r="AC19" i="6"/>
  <c r="Z44" i="7"/>
  <c r="X20" i="7"/>
  <c r="AI70" i="7"/>
  <c r="AF68" i="6"/>
  <c r="AH68" i="6"/>
  <c r="AJ62" i="7"/>
  <c r="AA64" i="7"/>
  <c r="Z17" i="7"/>
  <c r="L17" i="13"/>
  <c r="M17" i="13"/>
  <c r="Q25" i="13"/>
  <c r="R25" i="13" s="1"/>
  <c r="AE25" i="6"/>
  <c r="AC25" i="6"/>
  <c r="Q27" i="13"/>
  <c r="R27" i="13" s="1"/>
  <c r="AC27" i="6"/>
  <c r="AE27" i="6"/>
  <c r="Q15" i="13"/>
  <c r="R15" i="13" s="1"/>
  <c r="AC15" i="6"/>
  <c r="AE15" i="6"/>
  <c r="AD63" i="7"/>
  <c r="AC16" i="7"/>
  <c r="AM66" i="7"/>
  <c r="AD75" i="7"/>
  <c r="E89" i="30"/>
  <c r="F74" i="30"/>
  <c r="AA62" i="7"/>
  <c r="Z15" i="7"/>
  <c r="E70" i="30"/>
  <c r="H10" i="2"/>
  <c r="AF69" i="6"/>
  <c r="AH69" i="6"/>
  <c r="AI71" i="7"/>
  <c r="Z71" i="7"/>
  <c r="X24" i="7"/>
  <c r="AI74" i="7"/>
  <c r="AF72" i="6"/>
  <c r="AH72" i="6"/>
  <c r="Z74" i="7"/>
  <c r="X27" i="7"/>
  <c r="AH61" i="6"/>
  <c r="AF61" i="6"/>
  <c r="AI63" i="7"/>
  <c r="AF62" i="7"/>
  <c r="AD15" i="7"/>
  <c r="AK64" i="6"/>
  <c r="AO66" i="7"/>
  <c r="AP66" i="7" s="1"/>
  <c r="AR66" i="7" s="1"/>
  <c r="AI64" i="6"/>
  <c r="AF71" i="6"/>
  <c r="AI73" i="7"/>
  <c r="AH71" i="6"/>
  <c r="AD74" i="7"/>
  <c r="AF73" i="6"/>
  <c r="AH73" i="6"/>
  <c r="AI75" i="7"/>
  <c r="Z75" i="7"/>
  <c r="X28" i="7"/>
  <c r="AD71" i="7"/>
  <c r="AH63" i="6"/>
  <c r="AF63" i="6"/>
  <c r="AI65" i="7"/>
  <c r="AJ65" i="7" s="1"/>
  <c r="AL65" i="7" s="1"/>
  <c r="AM65" i="7" s="1"/>
  <c r="AD70" i="7"/>
  <c r="AE22" i="6"/>
  <c r="Q22" i="13"/>
  <c r="AC22" i="6"/>
  <c r="Z70" i="7"/>
  <c r="X23" i="7"/>
  <c r="Z73" i="7"/>
  <c r="X26" i="7"/>
  <c r="E32" i="18"/>
  <c r="E26" i="22"/>
  <c r="E27" i="22" s="1"/>
  <c r="E29" i="22" s="1"/>
  <c r="E30" i="22" s="1"/>
  <c r="E112" i="18"/>
  <c r="Z63" i="7"/>
  <c r="X16" i="7"/>
  <c r="AD73" i="7"/>
  <c r="AC26" i="7"/>
  <c r="AF14" i="6"/>
  <c r="S14" i="13"/>
  <c r="AH14" i="6"/>
  <c r="X18" i="7"/>
  <c r="Z42" i="7"/>
  <c r="AN49" i="6"/>
  <c r="AL49" i="6"/>
  <c r="AP48" i="7"/>
  <c r="AG52" i="7"/>
  <c r="AL50" i="6"/>
  <c r="AN50" i="6"/>
  <c r="AH41" i="6"/>
  <c r="AF41" i="6"/>
  <c r="AI43" i="7"/>
  <c r="AP40" i="7"/>
  <c r="AL46" i="6"/>
  <c r="AN46" i="6"/>
  <c r="W22" i="7"/>
  <c r="X46" i="7"/>
  <c r="Z43" i="7"/>
  <c r="X19" i="7"/>
  <c r="AM45" i="7"/>
  <c r="AG51" i="7"/>
  <c r="O24" i="13"/>
  <c r="P24" i="13" s="1"/>
  <c r="AB24" i="6"/>
  <c r="Z24" i="6"/>
  <c r="AL38" i="6"/>
  <c r="AP50" i="7"/>
  <c r="AB21" i="6"/>
  <c r="Z21" i="6"/>
  <c r="O21" i="13"/>
  <c r="P21" i="13" s="1"/>
  <c r="AG40" i="7"/>
  <c r="P15" i="13"/>
  <c r="L15" i="13"/>
  <c r="M15" i="13"/>
  <c r="AL51" i="7"/>
  <c r="X49" i="7"/>
  <c r="W25" i="7"/>
  <c r="AL48" i="6"/>
  <c r="AN48" i="6"/>
  <c r="AE44" i="6"/>
  <c r="AC46" i="7"/>
  <c r="AC44" i="6"/>
  <c r="AB52" i="6"/>
  <c r="AC52" i="6" s="1"/>
  <c r="M22" i="13"/>
  <c r="L22" i="13"/>
  <c r="Y29" i="6"/>
  <c r="AG50" i="7"/>
  <c r="J72" i="30"/>
  <c r="AC47" i="6"/>
  <c r="AE47" i="6"/>
  <c r="AC49" i="7"/>
  <c r="AL40" i="7"/>
  <c r="AL50" i="7"/>
  <c r="AR45" i="7"/>
  <c r="AT45" i="7" s="1"/>
  <c r="V29" i="6"/>
  <c r="T29" i="6"/>
  <c r="K29" i="13"/>
  <c r="AF40" i="6"/>
  <c r="AH40" i="6"/>
  <c r="AI42" i="7"/>
  <c r="AL52" i="7"/>
  <c r="AP52" i="7"/>
  <c r="AC17" i="6"/>
  <c r="Q17" i="13"/>
  <c r="R17" i="13" s="1"/>
  <c r="AE17" i="6"/>
  <c r="AG48" i="7"/>
  <c r="AC19" i="7"/>
  <c r="AD43" i="7"/>
  <c r="AC18" i="6"/>
  <c r="AE18" i="6"/>
  <c r="Q18" i="13"/>
  <c r="R18" i="13" s="1"/>
  <c r="W54" i="7"/>
  <c r="G105" i="30" s="1"/>
  <c r="AD42" i="7"/>
  <c r="AP51" i="7"/>
  <c r="AL48" i="7"/>
  <c r="AQ159" i="29"/>
  <c r="AU159" i="29"/>
  <c r="AX151" i="29"/>
  <c r="AV151" i="29"/>
  <c r="AV147" i="29"/>
  <c r="AX147" i="29"/>
  <c r="AQ148" i="29"/>
  <c r="AU148" i="29"/>
  <c r="AX160" i="29"/>
  <c r="AV160" i="29"/>
  <c r="AU50" i="29"/>
  <c r="AQ50" i="29"/>
  <c r="AK15" i="29"/>
  <c r="AF140" i="29"/>
  <c r="AG140" i="29" s="1"/>
  <c r="AF118" i="29"/>
  <c r="AG118" i="29" s="1"/>
  <c r="AG21" i="29"/>
  <c r="AF22" i="29"/>
  <c r="AG22" i="29" s="1"/>
  <c r="AF96" i="29"/>
  <c r="AG96" i="29" s="1"/>
  <c r="AA29" i="29"/>
  <c r="AB29" i="29" s="1"/>
  <c r="AL85" i="29"/>
  <c r="AP85" i="29"/>
  <c r="AL82" i="29"/>
  <c r="AP82" i="29"/>
  <c r="AP92" i="29"/>
  <c r="AL92" i="29"/>
  <c r="AG84" i="29"/>
  <c r="AK84" i="29"/>
  <c r="AF17" i="29"/>
  <c r="AG17" i="29" s="1"/>
  <c r="AG88" i="29"/>
  <c r="AK88" i="29"/>
  <c r="AK21" i="29" s="1"/>
  <c r="AL21" i="29" s="1"/>
  <c r="AL83" i="29"/>
  <c r="AP83" i="29"/>
  <c r="AG93" i="29"/>
  <c r="AK93" i="29"/>
  <c r="AF26" i="29"/>
  <c r="AG26" i="29" s="1"/>
  <c r="AV86" i="29"/>
  <c r="AX86" i="29"/>
  <c r="AL89" i="29"/>
  <c r="AP89" i="29"/>
  <c r="AK70" i="29"/>
  <c r="AG70" i="29"/>
  <c r="AQ64" i="29"/>
  <c r="AU64" i="29"/>
  <c r="AL62" i="29"/>
  <c r="AP62" i="29"/>
  <c r="AX71" i="29"/>
  <c r="AV71" i="29"/>
  <c r="AP63" i="29"/>
  <c r="AL63" i="29"/>
  <c r="AK18" i="29"/>
  <c r="AL18" i="29" s="1"/>
  <c r="AL69" i="29"/>
  <c r="AP69" i="29"/>
  <c r="AL65" i="29"/>
  <c r="AP65" i="29"/>
  <c r="AQ60" i="29"/>
  <c r="AU60" i="29"/>
  <c r="AQ67" i="29"/>
  <c r="AU67" i="29"/>
  <c r="AG61" i="29"/>
  <c r="AK61" i="29"/>
  <c r="AF74" i="29"/>
  <c r="AG74" i="29" s="1"/>
  <c r="AF25" i="29"/>
  <c r="AG25" i="29" s="1"/>
  <c r="AF16" i="29"/>
  <c r="AG16" i="29" s="1"/>
  <c r="AP66" i="29"/>
  <c r="AL66" i="29"/>
  <c r="AQ43" i="29"/>
  <c r="AU43" i="29"/>
  <c r="AQ40" i="29"/>
  <c r="AU40" i="29"/>
  <c r="F52" i="30"/>
  <c r="G54" i="30"/>
  <c r="AL44" i="29"/>
  <c r="AP44" i="29"/>
  <c r="AV41" i="29"/>
  <c r="AX41" i="29"/>
  <c r="T29" i="29"/>
  <c r="V29" i="29"/>
  <c r="AL45" i="29"/>
  <c r="AP45" i="29"/>
  <c r="AU49" i="29"/>
  <c r="AQ49" i="29"/>
  <c r="AL38" i="29"/>
  <c r="AP38" i="29"/>
  <c r="AG46" i="29"/>
  <c r="AF23" i="29"/>
  <c r="AG23" i="29" s="1"/>
  <c r="AK46" i="29"/>
  <c r="AK52" i="29" s="1"/>
  <c r="AL52" i="29" s="1"/>
  <c r="AG15" i="29"/>
  <c r="AL48" i="29"/>
  <c r="AP48" i="29"/>
  <c r="AL39" i="29"/>
  <c r="AP39" i="29"/>
  <c r="Q90" i="13"/>
  <c r="R90" i="13" s="1"/>
  <c r="R156" i="13"/>
  <c r="AG23" i="5"/>
  <c r="AQ150" i="5"/>
  <c r="AU150" i="5"/>
  <c r="AU105" i="5"/>
  <c r="AQ105" i="5"/>
  <c r="AU88" i="5"/>
  <c r="AQ88" i="5"/>
  <c r="AU84" i="5"/>
  <c r="AQ84" i="5"/>
  <c r="Q160" i="13"/>
  <c r="R160" i="13" s="1"/>
  <c r="AG27" i="5"/>
  <c r="Q94" i="13"/>
  <c r="R94" i="13" s="1"/>
  <c r="AL137" i="5"/>
  <c r="AP137" i="5"/>
  <c r="AV126" i="5"/>
  <c r="AX126" i="5"/>
  <c r="AL130" i="5"/>
  <c r="AP130" i="5"/>
  <c r="AG131" i="5"/>
  <c r="AK131" i="5"/>
  <c r="AK20" i="5" s="1"/>
  <c r="AQ138" i="5"/>
  <c r="AU138" i="5"/>
  <c r="AL136" i="5"/>
  <c r="AP136" i="5"/>
  <c r="AA29" i="5"/>
  <c r="O162" i="13" s="1"/>
  <c r="AK135" i="5"/>
  <c r="AG135" i="5"/>
  <c r="AB16" i="5"/>
  <c r="O83" i="13"/>
  <c r="P83" i="13" s="1"/>
  <c r="O149" i="13"/>
  <c r="P149" i="13" s="1"/>
  <c r="AK127" i="5"/>
  <c r="AG127" i="5"/>
  <c r="AF16" i="5"/>
  <c r="AF140" i="5"/>
  <c r="AG140" i="5" s="1"/>
  <c r="AP134" i="5"/>
  <c r="AL134" i="5"/>
  <c r="AU112" i="5"/>
  <c r="AQ112" i="5"/>
  <c r="AQ107" i="5"/>
  <c r="AU107" i="5"/>
  <c r="P155" i="13"/>
  <c r="AG21" i="5"/>
  <c r="Q154" i="13"/>
  <c r="R154" i="13" s="1"/>
  <c r="Q88" i="13"/>
  <c r="R88" i="13" s="1"/>
  <c r="AP110" i="5"/>
  <c r="AL110" i="5"/>
  <c r="AP115" i="5"/>
  <c r="AL115" i="5"/>
  <c r="AP86" i="5"/>
  <c r="AL86" i="5"/>
  <c r="AK19" i="5"/>
  <c r="AG82" i="5"/>
  <c r="AK82" i="5"/>
  <c r="AF15" i="5"/>
  <c r="AF96" i="5"/>
  <c r="AG96" i="5" s="1"/>
  <c r="AB26" i="5"/>
  <c r="O159" i="13"/>
  <c r="P159" i="13" s="1"/>
  <c r="O93" i="13"/>
  <c r="P93" i="13" s="1"/>
  <c r="L85" i="13"/>
  <c r="M85" i="13"/>
  <c r="AQ83" i="5"/>
  <c r="AU83" i="5"/>
  <c r="M92" i="13"/>
  <c r="L92" i="13"/>
  <c r="AK93" i="5"/>
  <c r="AG93" i="5"/>
  <c r="AF26" i="5"/>
  <c r="M89" i="13"/>
  <c r="L89" i="13"/>
  <c r="AL91" i="5"/>
  <c r="AP91" i="5"/>
  <c r="AG25" i="5"/>
  <c r="Q158" i="13"/>
  <c r="Q92" i="13"/>
  <c r="AG89" i="5"/>
  <c r="AK89" i="5"/>
  <c r="AK22" i="5" s="1"/>
  <c r="L84" i="13"/>
  <c r="M84" i="13"/>
  <c r="Q153" i="13"/>
  <c r="R153" i="13" s="1"/>
  <c r="Q87" i="13"/>
  <c r="R87" i="13" s="1"/>
  <c r="AG20" i="5"/>
  <c r="L155" i="13"/>
  <c r="M155" i="13"/>
  <c r="P89" i="13"/>
  <c r="L158" i="13"/>
  <c r="M158" i="13"/>
  <c r="L150" i="13"/>
  <c r="M150" i="13"/>
  <c r="P150" i="13"/>
  <c r="AP90" i="5"/>
  <c r="AL90" i="5"/>
  <c r="AK23" i="5"/>
  <c r="AL92" i="5"/>
  <c r="AP92" i="5"/>
  <c r="L151" i="13"/>
  <c r="M151" i="13"/>
  <c r="AK85" i="5"/>
  <c r="AG85" i="5"/>
  <c r="J33" i="1"/>
  <c r="H13" i="2" s="1"/>
  <c r="Q152" i="13"/>
  <c r="R152" i="13" s="1"/>
  <c r="AG19" i="5"/>
  <c r="Q86" i="13"/>
  <c r="R86" i="13" s="1"/>
  <c r="O82" i="13"/>
  <c r="P82" i="13" s="1"/>
  <c r="O148" i="13"/>
  <c r="P148" i="13" s="1"/>
  <c r="AL87" i="5"/>
  <c r="AP87" i="5"/>
  <c r="M94" i="13"/>
  <c r="L94" i="13"/>
  <c r="P94" i="13"/>
  <c r="L88" i="13"/>
  <c r="M88" i="13"/>
  <c r="P88" i="13"/>
  <c r="AG14" i="5"/>
  <c r="Q147" i="13"/>
  <c r="R147" i="13" s="1"/>
  <c r="Q81" i="13"/>
  <c r="R81" i="13" s="1"/>
  <c r="M90" i="13"/>
  <c r="P90" i="13"/>
  <c r="L160" i="13"/>
  <c r="M160" i="13"/>
  <c r="P160" i="13"/>
  <c r="Q89" i="13"/>
  <c r="R89" i="13" s="1"/>
  <c r="AG22" i="5"/>
  <c r="Q155" i="13"/>
  <c r="R155" i="13" s="1"/>
  <c r="AK14" i="5"/>
  <c r="K162" i="13"/>
  <c r="V29" i="5"/>
  <c r="T29" i="5"/>
  <c r="K96" i="13"/>
  <c r="L156" i="13"/>
  <c r="M156" i="13"/>
  <c r="P156" i="13"/>
  <c r="M82" i="13"/>
  <c r="AF18" i="5"/>
  <c r="L154" i="13"/>
  <c r="M154" i="13"/>
  <c r="P154" i="13"/>
  <c r="F34" i="30"/>
  <c r="G36" i="30"/>
  <c r="O151" i="13"/>
  <c r="P151" i="13" s="1"/>
  <c r="AB18" i="5"/>
  <c r="O85" i="13"/>
  <c r="P85" i="13" s="1"/>
  <c r="L148" i="13"/>
  <c r="M148" i="13"/>
  <c r="X69" i="13"/>
  <c r="Y69" i="13"/>
  <c r="AX111" i="5"/>
  <c r="AV111" i="5"/>
  <c r="AV156" i="5"/>
  <c r="AX156" i="5"/>
  <c r="AX132" i="5"/>
  <c r="AV132" i="5"/>
  <c r="AX94" i="5"/>
  <c r="AV94" i="5"/>
  <c r="D163" i="22"/>
  <c r="D164" i="22" s="1"/>
  <c r="AH39" i="6" l="1"/>
  <c r="AI39" i="6" s="1"/>
  <c r="AI41" i="7"/>
  <c r="AJ41" i="7" s="1"/>
  <c r="AL41" i="7" s="1"/>
  <c r="AM41" i="7" s="1"/>
  <c r="AL118" i="5"/>
  <c r="AO62" i="7"/>
  <c r="AK17" i="5"/>
  <c r="S84" i="13" s="1"/>
  <c r="AK110" i="6"/>
  <c r="AI110" i="6"/>
  <c r="AO113" i="7"/>
  <c r="AP113" i="7" s="1"/>
  <c r="AR113" i="7" s="1"/>
  <c r="AK74" i="5"/>
  <c r="AL74" i="5" s="1"/>
  <c r="AL148" i="5"/>
  <c r="AP148" i="5"/>
  <c r="AI110" i="7"/>
  <c r="AJ110" i="7" s="1"/>
  <c r="AL110" i="7" s="1"/>
  <c r="AM110" i="7" s="1"/>
  <c r="AF107" i="6"/>
  <c r="AH107" i="6"/>
  <c r="AK60" i="6"/>
  <c r="AN60" i="6" s="1"/>
  <c r="AP150" i="29"/>
  <c r="AL150" i="29"/>
  <c r="AL42" i="29"/>
  <c r="AP42" i="29"/>
  <c r="AU37" i="29"/>
  <c r="AQ37" i="29"/>
  <c r="AL149" i="5"/>
  <c r="AP149" i="5"/>
  <c r="AL160" i="5"/>
  <c r="AP160" i="5"/>
  <c r="AH27" i="4"/>
  <c r="AF27" i="4"/>
  <c r="AC77" i="7"/>
  <c r="H110" i="30" s="1"/>
  <c r="H108" i="30" s="1"/>
  <c r="H112" i="30" s="1"/>
  <c r="AE75" i="6"/>
  <c r="AF75" i="6" s="1"/>
  <c r="AI72" i="7"/>
  <c r="AJ72" i="7" s="1"/>
  <c r="AL72" i="7" s="1"/>
  <c r="AM72" i="7" s="1"/>
  <c r="AH70" i="6"/>
  <c r="AF70" i="6"/>
  <c r="AH90" i="6"/>
  <c r="AI92" i="7"/>
  <c r="AJ92" i="7" s="1"/>
  <c r="AL92" i="7" s="1"/>
  <c r="AM92" i="7" s="1"/>
  <c r="AF90" i="6"/>
  <c r="AI64" i="7"/>
  <c r="AJ64" i="7" s="1"/>
  <c r="AL64" i="7" s="1"/>
  <c r="AH62" i="6"/>
  <c r="AF62" i="6"/>
  <c r="AL87" i="29"/>
  <c r="AP87" i="29"/>
  <c r="AP68" i="29"/>
  <c r="AL68" i="29"/>
  <c r="Q150" i="13"/>
  <c r="R150" i="13" s="1"/>
  <c r="Q84" i="13"/>
  <c r="R84" i="13" s="1"/>
  <c r="AQ129" i="5"/>
  <c r="AU129" i="5"/>
  <c r="AK162" i="5"/>
  <c r="AL162" i="5" s="1"/>
  <c r="AP106" i="5"/>
  <c r="AP118" i="5" s="1"/>
  <c r="AQ118" i="5" s="1"/>
  <c r="AL106" i="5"/>
  <c r="AL62" i="5"/>
  <c r="AP62" i="5"/>
  <c r="AK158" i="4"/>
  <c r="AI158" i="4"/>
  <c r="AK127" i="4"/>
  <c r="AI127" i="4"/>
  <c r="AE118" i="4"/>
  <c r="AF118" i="4" s="1"/>
  <c r="AH105" i="4"/>
  <c r="AF105" i="4"/>
  <c r="AE96" i="4"/>
  <c r="AF96" i="4" s="1"/>
  <c r="AH61" i="4"/>
  <c r="AF61" i="4"/>
  <c r="AE29" i="4"/>
  <c r="AF29" i="4" s="1"/>
  <c r="AI15" i="4"/>
  <c r="AK15" i="4"/>
  <c r="AN128" i="4"/>
  <c r="AL128" i="4"/>
  <c r="AE120" i="6"/>
  <c r="AF120" i="6" s="1"/>
  <c r="AD100" i="7"/>
  <c r="AE98" i="6"/>
  <c r="AF98" i="6" s="1"/>
  <c r="AV125" i="5"/>
  <c r="AX125" i="5"/>
  <c r="AC100" i="7"/>
  <c r="H115" i="30" s="1"/>
  <c r="H113" i="30" s="1"/>
  <c r="H117" i="30" s="1"/>
  <c r="H90" i="30" s="1"/>
  <c r="AC27" i="7"/>
  <c r="E34" i="18"/>
  <c r="AI97" i="7"/>
  <c r="AJ97" i="7" s="1"/>
  <c r="AL97" i="7" s="1"/>
  <c r="AM97" i="7" s="1"/>
  <c r="AH95" i="6"/>
  <c r="AF95" i="6"/>
  <c r="AK91" i="6"/>
  <c r="AO93" i="7"/>
  <c r="AP93" i="7" s="1"/>
  <c r="AR93" i="7" s="1"/>
  <c r="AI91" i="6"/>
  <c r="AC23" i="7"/>
  <c r="AK25" i="29"/>
  <c r="AL25" i="29" s="1"/>
  <c r="AK16" i="29"/>
  <c r="AL16" i="29" s="1"/>
  <c r="AL158" i="29"/>
  <c r="AP158" i="29"/>
  <c r="AL152" i="29"/>
  <c r="AK19" i="29"/>
  <c r="AL19" i="29" s="1"/>
  <c r="AP152" i="29"/>
  <c r="AU91" i="29"/>
  <c r="AQ91" i="29"/>
  <c r="AL24" i="29"/>
  <c r="AP72" i="29"/>
  <c r="AP27" i="29" s="1"/>
  <c r="AQ27" i="29" s="1"/>
  <c r="AL72" i="29"/>
  <c r="AL158" i="5"/>
  <c r="AP158" i="5"/>
  <c r="AL154" i="5"/>
  <c r="AP154" i="5"/>
  <c r="AP21" i="5" s="1"/>
  <c r="AQ128" i="5"/>
  <c r="AU128" i="5"/>
  <c r="Q91" i="13"/>
  <c r="R91" i="13" s="1"/>
  <c r="Q157" i="13"/>
  <c r="R157" i="13" s="1"/>
  <c r="AU113" i="5"/>
  <c r="AQ113" i="5"/>
  <c r="AQ70" i="5"/>
  <c r="AU70" i="5"/>
  <c r="AH171" i="4"/>
  <c r="AF171" i="4"/>
  <c r="AF175" i="4"/>
  <c r="AH175" i="4"/>
  <c r="AH172" i="4"/>
  <c r="AF172" i="4"/>
  <c r="AI148" i="4"/>
  <c r="AK148" i="4"/>
  <c r="AH156" i="4"/>
  <c r="AF156" i="4"/>
  <c r="AK159" i="4"/>
  <c r="AI159" i="4"/>
  <c r="AE162" i="4"/>
  <c r="AF162" i="4" s="1"/>
  <c r="AK151" i="4"/>
  <c r="AI151" i="4"/>
  <c r="AF155" i="4"/>
  <c r="AH155" i="4"/>
  <c r="AK154" i="4"/>
  <c r="AI154" i="4"/>
  <c r="AF160" i="4"/>
  <c r="AH160" i="4"/>
  <c r="AK135" i="4"/>
  <c r="AI135" i="4"/>
  <c r="AL112" i="4"/>
  <c r="AN112" i="4"/>
  <c r="AH114" i="4"/>
  <c r="AF114" i="4"/>
  <c r="AF108" i="4"/>
  <c r="AH108" i="4"/>
  <c r="AI88" i="4"/>
  <c r="AK88" i="4"/>
  <c r="AI84" i="4"/>
  <c r="AK84" i="4"/>
  <c r="AF85" i="4"/>
  <c r="AH85" i="4"/>
  <c r="AH66" i="4"/>
  <c r="AF66" i="4"/>
  <c r="I15" i="30"/>
  <c r="F23" i="2"/>
  <c r="AK22" i="4"/>
  <c r="AI22" i="4"/>
  <c r="AH17" i="4"/>
  <c r="AF17" i="4"/>
  <c r="S62" i="13"/>
  <c r="T62" i="13" s="1"/>
  <c r="AH26" i="4"/>
  <c r="AF26" i="4"/>
  <c r="AD17" i="7"/>
  <c r="F34" i="18" s="1"/>
  <c r="AC17" i="7"/>
  <c r="AH26" i="6"/>
  <c r="U26" i="13" s="1"/>
  <c r="S26" i="13"/>
  <c r="T26" i="13" s="1"/>
  <c r="AC23" i="6"/>
  <c r="AJ169" i="7"/>
  <c r="AS161" i="7"/>
  <c r="AU161" i="7"/>
  <c r="AI169" i="7"/>
  <c r="I130" i="30" s="1"/>
  <c r="I128" i="30" s="1"/>
  <c r="I132" i="30" s="1"/>
  <c r="AO160" i="7"/>
  <c r="AP160" i="7" s="1"/>
  <c r="AR160" i="7" s="1"/>
  <c r="AS164" i="7"/>
  <c r="AU164" i="7"/>
  <c r="AK164" i="6"/>
  <c r="AN164" i="6" s="1"/>
  <c r="AO155" i="7"/>
  <c r="AP155" i="7" s="1"/>
  <c r="AR155" i="7" s="1"/>
  <c r="AO165" i="7"/>
  <c r="AP165" i="7" s="1"/>
  <c r="AR165" i="7" s="1"/>
  <c r="Q23" i="13"/>
  <c r="R23" i="13" s="1"/>
  <c r="AI139" i="6"/>
  <c r="AO143" i="7"/>
  <c r="AP143" i="7" s="1"/>
  <c r="AR143" i="7" s="1"/>
  <c r="AK139" i="6"/>
  <c r="AC24" i="7"/>
  <c r="AI106" i="6"/>
  <c r="AK106" i="6"/>
  <c r="AO109" i="7"/>
  <c r="AP109" i="7" s="1"/>
  <c r="AR109" i="7" s="1"/>
  <c r="AH118" i="6"/>
  <c r="AI121" i="7"/>
  <c r="AJ121" i="7" s="1"/>
  <c r="AL121" i="7" s="1"/>
  <c r="AM121" i="7" s="1"/>
  <c r="AF118" i="6"/>
  <c r="AC18" i="7"/>
  <c r="AM120" i="7"/>
  <c r="AK116" i="6"/>
  <c r="AO119" i="7"/>
  <c r="AP119" i="7" s="1"/>
  <c r="AR119" i="7" s="1"/>
  <c r="AI116" i="6"/>
  <c r="AK105" i="6"/>
  <c r="AO108" i="7"/>
  <c r="AP108" i="7" s="1"/>
  <c r="AR108" i="7" s="1"/>
  <c r="AT108" i="7" s="1"/>
  <c r="AI105" i="6"/>
  <c r="AC28" i="7"/>
  <c r="AC123" i="7"/>
  <c r="H120" i="30" s="1"/>
  <c r="H118" i="30" s="1"/>
  <c r="H122" i="30" s="1"/>
  <c r="H91" i="30" s="1"/>
  <c r="AF108" i="6"/>
  <c r="AH108" i="6"/>
  <c r="AI111" i="7"/>
  <c r="AJ111" i="7" s="1"/>
  <c r="AL111" i="7" s="1"/>
  <c r="AM111" i="7" s="1"/>
  <c r="AI117" i="6"/>
  <c r="AO120" i="7"/>
  <c r="AP120" i="7" s="1"/>
  <c r="AR120" i="7" s="1"/>
  <c r="AT120" i="7" s="1"/>
  <c r="AK117" i="6"/>
  <c r="AI117" i="7"/>
  <c r="AJ117" i="7" s="1"/>
  <c r="AL117" i="7" s="1"/>
  <c r="AM117" i="7" s="1"/>
  <c r="AH114" i="6"/>
  <c r="AF114" i="6"/>
  <c r="R22" i="13"/>
  <c r="AI93" i="6"/>
  <c r="AK93" i="6"/>
  <c r="AO95" i="7"/>
  <c r="AP95" i="7" s="1"/>
  <c r="AR95" i="7" s="1"/>
  <c r="AK92" i="6"/>
  <c r="AI92" i="6"/>
  <c r="AO94" i="7"/>
  <c r="AP94" i="7" s="1"/>
  <c r="AR94" i="7" s="1"/>
  <c r="AE16" i="6"/>
  <c r="Q16" i="13"/>
  <c r="R16" i="13" s="1"/>
  <c r="AC16" i="6"/>
  <c r="AF85" i="6"/>
  <c r="AH85" i="6"/>
  <c r="AI87" i="7"/>
  <c r="AJ87" i="7" s="1"/>
  <c r="AL87" i="7" s="1"/>
  <c r="AM87" i="7" s="1"/>
  <c r="AL96" i="6"/>
  <c r="AN96" i="6"/>
  <c r="AT98" i="7"/>
  <c r="AU98" i="7"/>
  <c r="AS98" i="7"/>
  <c r="AF45" i="6"/>
  <c r="AH45" i="6"/>
  <c r="AI47" i="7"/>
  <c r="AJ47" i="7" s="1"/>
  <c r="AL47" i="7" s="1"/>
  <c r="AM47" i="7" s="1"/>
  <c r="AU156" i="29"/>
  <c r="AQ156" i="29"/>
  <c r="AL149" i="29"/>
  <c r="AP149" i="29"/>
  <c r="AK162" i="29"/>
  <c r="AL162" i="29" s="1"/>
  <c r="AL153" i="29"/>
  <c r="AP153" i="29"/>
  <c r="AU154" i="29"/>
  <c r="AQ154" i="29"/>
  <c r="AP157" i="29"/>
  <c r="AP24" i="29" s="1"/>
  <c r="AQ24" i="29" s="1"/>
  <c r="AL157" i="29"/>
  <c r="AK20" i="29"/>
  <c r="AL20" i="29" s="1"/>
  <c r="AL14" i="29"/>
  <c r="AQ94" i="29"/>
  <c r="AU94" i="29"/>
  <c r="AP81" i="29"/>
  <c r="AP14" i="29" s="1"/>
  <c r="AQ14" i="29" s="1"/>
  <c r="AL81" i="29"/>
  <c r="AQ59" i="29"/>
  <c r="AU59" i="29"/>
  <c r="AQ116" i="5"/>
  <c r="AU116" i="5"/>
  <c r="AU114" i="5"/>
  <c r="AQ114" i="5"/>
  <c r="AQ104" i="5"/>
  <c r="AU104" i="5"/>
  <c r="AU147" i="5"/>
  <c r="AQ147" i="5"/>
  <c r="AQ152" i="5"/>
  <c r="AU152" i="5"/>
  <c r="AX153" i="5"/>
  <c r="AV153" i="5"/>
  <c r="AX157" i="5"/>
  <c r="AV157" i="5"/>
  <c r="R158" i="13"/>
  <c r="AK24" i="5"/>
  <c r="S91" i="13" s="1"/>
  <c r="R92" i="13"/>
  <c r="AQ72" i="5"/>
  <c r="AU72" i="5"/>
  <c r="AQ71" i="5"/>
  <c r="AU71" i="5"/>
  <c r="AU59" i="5"/>
  <c r="AQ59" i="5"/>
  <c r="AL61" i="5"/>
  <c r="AP61" i="5"/>
  <c r="AL69" i="5"/>
  <c r="AP69" i="5"/>
  <c r="AQ68" i="5"/>
  <c r="AU68" i="5"/>
  <c r="AV65" i="5"/>
  <c r="AX65" i="5"/>
  <c r="AQ64" i="5"/>
  <c r="AU64" i="5"/>
  <c r="AQ60" i="5"/>
  <c r="AU60" i="5"/>
  <c r="AK25" i="5"/>
  <c r="S158" i="13" s="1"/>
  <c r="T158" i="13" s="1"/>
  <c r="AC52" i="4"/>
  <c r="T64" i="13"/>
  <c r="AK179" i="4"/>
  <c r="AI179" i="4"/>
  <c r="AI176" i="4"/>
  <c r="AK176" i="4"/>
  <c r="AF177" i="4"/>
  <c r="AH177" i="4"/>
  <c r="AH169" i="4"/>
  <c r="AF169" i="4"/>
  <c r="AE184" i="4"/>
  <c r="AF184" i="4" s="1"/>
  <c r="AI173" i="4"/>
  <c r="AK173" i="4"/>
  <c r="AI180" i="4"/>
  <c r="AK180" i="4"/>
  <c r="AI181" i="4"/>
  <c r="AK181" i="4"/>
  <c r="AI182" i="4"/>
  <c r="AK182" i="4"/>
  <c r="AI178" i="4"/>
  <c r="AK178" i="4"/>
  <c r="AI174" i="4"/>
  <c r="AK174" i="4"/>
  <c r="AL147" i="4"/>
  <c r="AN147" i="4"/>
  <c r="AK149" i="4"/>
  <c r="AI149" i="4"/>
  <c r="AF157" i="4"/>
  <c r="AH157" i="4"/>
  <c r="AF153" i="4"/>
  <c r="AH153" i="4"/>
  <c r="AN134" i="4"/>
  <c r="AL134" i="4"/>
  <c r="AL126" i="4"/>
  <c r="AN126" i="4"/>
  <c r="AK138" i="4"/>
  <c r="AI138" i="4"/>
  <c r="AI137" i="4"/>
  <c r="AK137" i="4"/>
  <c r="AH132" i="4"/>
  <c r="AF132" i="4"/>
  <c r="AE140" i="4"/>
  <c r="AF140" i="4" s="1"/>
  <c r="AN130" i="4"/>
  <c r="AL130" i="4"/>
  <c r="AL131" i="4"/>
  <c r="AN131" i="4"/>
  <c r="AK110" i="4"/>
  <c r="AI110" i="4"/>
  <c r="AN109" i="4"/>
  <c r="AL109" i="4"/>
  <c r="AI115" i="4"/>
  <c r="AK115" i="4"/>
  <c r="AK113" i="4"/>
  <c r="AI113" i="4"/>
  <c r="AL106" i="4"/>
  <c r="AN106" i="4"/>
  <c r="AI103" i="4"/>
  <c r="AK103" i="4"/>
  <c r="AK111" i="4"/>
  <c r="AI111" i="4"/>
  <c r="AI107" i="4"/>
  <c r="AK107" i="4"/>
  <c r="AL92" i="4"/>
  <c r="AN92" i="4"/>
  <c r="AL89" i="4"/>
  <c r="AN89" i="4"/>
  <c r="AH94" i="4"/>
  <c r="AF94" i="4"/>
  <c r="AK93" i="4"/>
  <c r="AI93" i="4"/>
  <c r="AI81" i="4"/>
  <c r="AK81" i="4"/>
  <c r="AL82" i="4"/>
  <c r="AN82" i="4"/>
  <c r="AI69" i="4"/>
  <c r="AK69" i="4"/>
  <c r="AI64" i="4"/>
  <c r="AK64" i="4"/>
  <c r="AI70" i="4"/>
  <c r="AK70" i="4"/>
  <c r="AK72" i="4"/>
  <c r="AI72" i="4"/>
  <c r="AH67" i="4"/>
  <c r="AF67" i="4"/>
  <c r="AH63" i="4"/>
  <c r="AF63" i="4"/>
  <c r="AK71" i="4"/>
  <c r="AI71" i="4"/>
  <c r="AF60" i="4"/>
  <c r="AH60" i="4"/>
  <c r="AE74" i="4"/>
  <c r="AF74" i="4" s="1"/>
  <c r="AI68" i="4"/>
  <c r="AK68" i="4"/>
  <c r="Q52" i="13"/>
  <c r="R52" i="13" s="1"/>
  <c r="AE52" i="4"/>
  <c r="AF52" i="4" s="1"/>
  <c r="W48" i="13"/>
  <c r="W39" i="13"/>
  <c r="R74" i="13"/>
  <c r="U60" i="13"/>
  <c r="V60" i="13" s="1"/>
  <c r="U38" i="13"/>
  <c r="V38" i="13" s="1"/>
  <c r="U45" i="13"/>
  <c r="V45" i="13" s="1"/>
  <c r="U67" i="13"/>
  <c r="V67" i="13" s="1"/>
  <c r="S72" i="13"/>
  <c r="T72" i="13" s="1"/>
  <c r="S50" i="13"/>
  <c r="T50" i="13" s="1"/>
  <c r="W68" i="13"/>
  <c r="W46" i="13"/>
  <c r="U41" i="13"/>
  <c r="V41" i="13" s="1"/>
  <c r="W63" i="13"/>
  <c r="W44" i="13"/>
  <c r="U37" i="13"/>
  <c r="V37" i="13" s="1"/>
  <c r="U59" i="13"/>
  <c r="V59" i="13" s="1"/>
  <c r="S42" i="13"/>
  <c r="T42" i="13" s="1"/>
  <c r="X47" i="13"/>
  <c r="Y47" i="13"/>
  <c r="S49" i="13"/>
  <c r="T49" i="13" s="1"/>
  <c r="S71" i="13"/>
  <c r="T71" i="13" s="1"/>
  <c r="U43" i="13"/>
  <c r="V43" i="13" s="1"/>
  <c r="AL25" i="4"/>
  <c r="AN25" i="4"/>
  <c r="W70" i="13"/>
  <c r="AN18" i="4"/>
  <c r="AL18" i="4"/>
  <c r="AN16" i="4"/>
  <c r="W61" i="13"/>
  <c r="AL16" i="4"/>
  <c r="AI20" i="4"/>
  <c r="AK20" i="4"/>
  <c r="U65" i="13"/>
  <c r="V65" i="13" s="1"/>
  <c r="AI19" i="4"/>
  <c r="AK19" i="4"/>
  <c r="X66" i="13"/>
  <c r="Y66" i="13"/>
  <c r="T14" i="13"/>
  <c r="AI15" i="7"/>
  <c r="AL169" i="7"/>
  <c r="AU157" i="7"/>
  <c r="AS157" i="7"/>
  <c r="AS162" i="7"/>
  <c r="AU162" i="7"/>
  <c r="AR154" i="7"/>
  <c r="AN135" i="6"/>
  <c r="AL135" i="6"/>
  <c r="AS139" i="7"/>
  <c r="AU139" i="7"/>
  <c r="AT139" i="7"/>
  <c r="AL115" i="6"/>
  <c r="AN115" i="6"/>
  <c r="AS118" i="7"/>
  <c r="AU118" i="7"/>
  <c r="AS116" i="7"/>
  <c r="AU116" i="7"/>
  <c r="AN113" i="6"/>
  <c r="AL113" i="6"/>
  <c r="AE52" i="6"/>
  <c r="AF52" i="6" s="1"/>
  <c r="AO140" i="7"/>
  <c r="AP140" i="7" s="1"/>
  <c r="AR140" i="7" s="1"/>
  <c r="AI136" i="6"/>
  <c r="AK136" i="6"/>
  <c r="AK127" i="6"/>
  <c r="AI127" i="6"/>
  <c r="AO131" i="7"/>
  <c r="AP131" i="7" s="1"/>
  <c r="AR131" i="7" s="1"/>
  <c r="AS141" i="7"/>
  <c r="AU141" i="7"/>
  <c r="AL137" i="6"/>
  <c r="AN137" i="6"/>
  <c r="AK133" i="6"/>
  <c r="AI133" i="6"/>
  <c r="AO137" i="7"/>
  <c r="AP137" i="7" s="1"/>
  <c r="AR137" i="7" s="1"/>
  <c r="AK128" i="6"/>
  <c r="AI128" i="6"/>
  <c r="AO132" i="7"/>
  <c r="AH142" i="6"/>
  <c r="AI142" i="6" s="1"/>
  <c r="AU133" i="7"/>
  <c r="AS133" i="7"/>
  <c r="AT133" i="7"/>
  <c r="AS134" i="7"/>
  <c r="AU134" i="7"/>
  <c r="AF132" i="7"/>
  <c r="AD146" i="7"/>
  <c r="AN138" i="6"/>
  <c r="AL138" i="6"/>
  <c r="AL130" i="6"/>
  <c r="AN130" i="6"/>
  <c r="AT134" i="7"/>
  <c r="AN134" i="6"/>
  <c r="AL134" i="6"/>
  <c r="AS142" i="7"/>
  <c r="AU142" i="7"/>
  <c r="AT142" i="7"/>
  <c r="AU138" i="7"/>
  <c r="AS138" i="7"/>
  <c r="G92" i="30"/>
  <c r="AL129" i="6"/>
  <c r="AN129" i="6"/>
  <c r="AJ132" i="7"/>
  <c r="AI146" i="7"/>
  <c r="I125" i="30" s="1"/>
  <c r="I123" i="30" s="1"/>
  <c r="I127" i="30" s="1"/>
  <c r="I92" i="30" s="1"/>
  <c r="AI131" i="6"/>
  <c r="AO135" i="7"/>
  <c r="AP135" i="7" s="1"/>
  <c r="AR135" i="7" s="1"/>
  <c r="AT135" i="7" s="1"/>
  <c r="AK131" i="6"/>
  <c r="AA132" i="7"/>
  <c r="Z146" i="7"/>
  <c r="AA146" i="7" s="1"/>
  <c r="AI111" i="6"/>
  <c r="AO114" i="7"/>
  <c r="AP114" i="7" s="1"/>
  <c r="AR114" i="7" s="1"/>
  <c r="AT114" i="7" s="1"/>
  <c r="AK111" i="6"/>
  <c r="AJ112" i="7"/>
  <c r="AI109" i="6"/>
  <c r="AK109" i="6"/>
  <c r="AO112" i="7"/>
  <c r="G91" i="30"/>
  <c r="AF112" i="7"/>
  <c r="AD123" i="7"/>
  <c r="AA112" i="7"/>
  <c r="Z123" i="7"/>
  <c r="AA123" i="7" s="1"/>
  <c r="AK86" i="6"/>
  <c r="AO88" i="7"/>
  <c r="AP88" i="7" s="1"/>
  <c r="AR88" i="7" s="1"/>
  <c r="AT88" i="7" s="1"/>
  <c r="AI86" i="6"/>
  <c r="AO85" i="7"/>
  <c r="AP85" i="7" s="1"/>
  <c r="AR85" i="7" s="1"/>
  <c r="AT85" i="7" s="1"/>
  <c r="AK83" i="6"/>
  <c r="AI83" i="6"/>
  <c r="AM85" i="7"/>
  <c r="AN89" i="6"/>
  <c r="AL89" i="6"/>
  <c r="AK94" i="6"/>
  <c r="AI94" i="6"/>
  <c r="AO96" i="7"/>
  <c r="AP96" i="7" s="1"/>
  <c r="AR96" i="7" s="1"/>
  <c r="G90" i="30"/>
  <c r="AM96" i="7"/>
  <c r="AI87" i="6"/>
  <c r="AO89" i="7"/>
  <c r="AP89" i="7" s="1"/>
  <c r="AR89" i="7" s="1"/>
  <c r="AK87" i="6"/>
  <c r="AP86" i="7"/>
  <c r="AL89" i="7"/>
  <c r="AG86" i="7"/>
  <c r="AF100" i="7"/>
  <c r="AG100" i="7" s="1"/>
  <c r="AU91" i="7"/>
  <c r="AS91" i="7"/>
  <c r="AL84" i="6"/>
  <c r="AN84" i="6"/>
  <c r="AK88" i="6"/>
  <c r="AO90" i="7"/>
  <c r="AP90" i="7" s="1"/>
  <c r="AR90" i="7" s="1"/>
  <c r="AI88" i="6"/>
  <c r="AM86" i="7"/>
  <c r="AI65" i="6"/>
  <c r="AO67" i="7"/>
  <c r="AP67" i="7" s="1"/>
  <c r="AR67" i="7" s="1"/>
  <c r="AK65" i="6"/>
  <c r="AC20" i="6"/>
  <c r="AE20" i="6"/>
  <c r="Q20" i="13"/>
  <c r="R20" i="13" s="1"/>
  <c r="X21" i="7"/>
  <c r="Z68" i="7"/>
  <c r="AI67" i="6"/>
  <c r="AO69" i="7"/>
  <c r="AP69" i="7" s="1"/>
  <c r="AR69" i="7" s="1"/>
  <c r="AT69" i="7" s="1"/>
  <c r="AK67" i="6"/>
  <c r="AF66" i="6"/>
  <c r="AH66" i="6"/>
  <c r="AI68" i="7"/>
  <c r="AD68" i="7"/>
  <c r="AD77" i="7" s="1"/>
  <c r="AC21" i="7"/>
  <c r="AD20" i="7"/>
  <c r="AF44" i="7"/>
  <c r="E117" i="18"/>
  <c r="E37" i="18"/>
  <c r="AI42" i="6"/>
  <c r="AK42" i="6"/>
  <c r="AL42" i="6" s="1"/>
  <c r="AO44" i="7"/>
  <c r="AA44" i="7"/>
  <c r="Z20" i="7"/>
  <c r="AJ44" i="7"/>
  <c r="AI20" i="7"/>
  <c r="AC54" i="7"/>
  <c r="H105" i="30" s="1"/>
  <c r="H103" i="30" s="1"/>
  <c r="AH19" i="6"/>
  <c r="S19" i="13"/>
  <c r="T19" i="13" s="1"/>
  <c r="AF19" i="6"/>
  <c r="W30" i="7"/>
  <c r="AI14" i="6"/>
  <c r="U14" i="13"/>
  <c r="V14" i="13" s="1"/>
  <c r="AK14" i="6"/>
  <c r="AF74" i="7"/>
  <c r="AD27" i="7"/>
  <c r="AO63" i="7"/>
  <c r="AI61" i="6"/>
  <c r="AK61" i="6"/>
  <c r="AF75" i="7"/>
  <c r="AD28" i="7"/>
  <c r="AS66" i="7"/>
  <c r="AU66" i="7"/>
  <c r="AG64" i="7"/>
  <c r="AJ71" i="7"/>
  <c r="AT66" i="7"/>
  <c r="AI69" i="6"/>
  <c r="AK69" i="6"/>
  <c r="AO71" i="7"/>
  <c r="AA75" i="7"/>
  <c r="Z28" i="7"/>
  <c r="F32" i="18"/>
  <c r="F112" i="18"/>
  <c r="F26" i="22"/>
  <c r="F27" i="22" s="1"/>
  <c r="F29" i="22" s="1"/>
  <c r="F30" i="22" s="1"/>
  <c r="E44" i="18"/>
  <c r="E124" i="18"/>
  <c r="AH27" i="6"/>
  <c r="S27" i="13"/>
  <c r="T27" i="13" s="1"/>
  <c r="AF27" i="6"/>
  <c r="AA17" i="7"/>
  <c r="Q127" i="13"/>
  <c r="R127" i="13" s="1"/>
  <c r="AF23" i="6"/>
  <c r="AH23" i="6"/>
  <c r="S23" i="13"/>
  <c r="AI68" i="6"/>
  <c r="AK68" i="6"/>
  <c r="AO70" i="7"/>
  <c r="AO65" i="7"/>
  <c r="AP65" i="7" s="1"/>
  <c r="AR65" i="7" s="1"/>
  <c r="AI63" i="6"/>
  <c r="AK63" i="6"/>
  <c r="AN64" i="6"/>
  <c r="AL64" i="6"/>
  <c r="E123" i="18"/>
  <c r="E43" i="18"/>
  <c r="AJ75" i="7"/>
  <c r="AA74" i="7"/>
  <c r="Z27" i="7"/>
  <c r="AJ74" i="7"/>
  <c r="AF63" i="7"/>
  <c r="AD16" i="7"/>
  <c r="AF73" i="7"/>
  <c r="AD26" i="7"/>
  <c r="AA73" i="7"/>
  <c r="Z26" i="7"/>
  <c r="S22" i="13"/>
  <c r="T22" i="13" s="1"/>
  <c r="AF22" i="6"/>
  <c r="AH22" i="6"/>
  <c r="AO75" i="7"/>
  <c r="AI73" i="6"/>
  <c r="AK73" i="6"/>
  <c r="AO73" i="7"/>
  <c r="AI71" i="6"/>
  <c r="AK71" i="6"/>
  <c r="AG62" i="7"/>
  <c r="E41" i="18"/>
  <c r="E121" i="18"/>
  <c r="F89" i="30"/>
  <c r="G74" i="30"/>
  <c r="F70" i="30"/>
  <c r="D22" i="2" s="1"/>
  <c r="AH15" i="6"/>
  <c r="AF15" i="6"/>
  <c r="S15" i="13"/>
  <c r="T15" i="13" s="1"/>
  <c r="AJ70" i="7"/>
  <c r="E38" i="22"/>
  <c r="E40" i="22" s="1"/>
  <c r="AP62" i="7"/>
  <c r="AO74" i="7"/>
  <c r="AK72" i="6"/>
  <c r="AI72" i="6"/>
  <c r="E113" i="18"/>
  <c r="E33" i="18"/>
  <c r="E40" i="18"/>
  <c r="E120" i="18"/>
  <c r="AF71" i="7"/>
  <c r="AD24" i="7"/>
  <c r="AJ73" i="7"/>
  <c r="AI26" i="7"/>
  <c r="AJ63" i="7"/>
  <c r="AI16" i="7"/>
  <c r="AA71" i="7"/>
  <c r="Z24" i="7"/>
  <c r="E45" i="18"/>
  <c r="E125" i="18"/>
  <c r="AA63" i="7"/>
  <c r="Z16" i="7"/>
  <c r="AA70" i="7"/>
  <c r="Z23" i="7"/>
  <c r="AF70" i="7"/>
  <c r="AD23" i="7"/>
  <c r="Q125" i="13"/>
  <c r="R125" i="13" s="1"/>
  <c r="AA15" i="7"/>
  <c r="AF25" i="6"/>
  <c r="AH25" i="6"/>
  <c r="S25" i="13"/>
  <c r="T25" i="13" s="1"/>
  <c r="AL62" i="7"/>
  <c r="AJ15" i="7"/>
  <c r="X54" i="7"/>
  <c r="E116" i="18"/>
  <c r="E36" i="18"/>
  <c r="AM48" i="7"/>
  <c r="G103" i="30"/>
  <c r="G100" i="30"/>
  <c r="AJ42" i="7"/>
  <c r="AM50" i="7"/>
  <c r="AD46" i="7"/>
  <c r="AC22" i="7"/>
  <c r="AR50" i="7"/>
  <c r="AT50" i="7" s="1"/>
  <c r="AA43" i="7"/>
  <c r="Z19" i="7"/>
  <c r="AA42" i="7"/>
  <c r="Z18" i="7"/>
  <c r="AF43" i="7"/>
  <c r="AD19" i="7"/>
  <c r="Q21" i="13"/>
  <c r="R21" i="13" s="1"/>
  <c r="AC21" i="6"/>
  <c r="AE21" i="6"/>
  <c r="AR51" i="7"/>
  <c r="AT51" i="7" s="1"/>
  <c r="AI40" i="6"/>
  <c r="AO42" i="7"/>
  <c r="AK40" i="6"/>
  <c r="AI46" i="7"/>
  <c r="AF44" i="6"/>
  <c r="AH44" i="6"/>
  <c r="Z49" i="7"/>
  <c r="X25" i="7"/>
  <c r="Z46" i="7"/>
  <c r="X22" i="7"/>
  <c r="AR40" i="7"/>
  <c r="AO43" i="7"/>
  <c r="AK41" i="6"/>
  <c r="AL41" i="6" s="1"/>
  <c r="AI41" i="6"/>
  <c r="E115" i="18"/>
  <c r="E35" i="18"/>
  <c r="AC24" i="6"/>
  <c r="AE24" i="6"/>
  <c r="Q24" i="13"/>
  <c r="R24" i="13" s="1"/>
  <c r="L29" i="13"/>
  <c r="M29" i="13"/>
  <c r="AM40" i="7"/>
  <c r="Z29" i="6"/>
  <c r="O29" i="13"/>
  <c r="AC25" i="7"/>
  <c r="AD49" i="7"/>
  <c r="AF42" i="7"/>
  <c r="AD18" i="7"/>
  <c r="AH18" i="6"/>
  <c r="AF18" i="6"/>
  <c r="S18" i="13"/>
  <c r="T18" i="13" s="1"/>
  <c r="AF47" i="6"/>
  <c r="AH47" i="6"/>
  <c r="AI49" i="7"/>
  <c r="AJ43" i="7"/>
  <c r="AI19" i="7"/>
  <c r="AB29" i="6"/>
  <c r="AM51" i="7"/>
  <c r="AR48" i="7"/>
  <c r="AT48" i="7" s="1"/>
  <c r="S17" i="13"/>
  <c r="T17" i="13" s="1"/>
  <c r="AF17" i="6"/>
  <c r="AH17" i="6"/>
  <c r="AR52" i="7"/>
  <c r="AM52" i="7"/>
  <c r="AS45" i="7"/>
  <c r="AU45" i="7"/>
  <c r="AK22" i="29"/>
  <c r="AL22" i="29" s="1"/>
  <c r="AV159" i="29"/>
  <c r="AX159" i="29"/>
  <c r="AX148" i="29"/>
  <c r="AV148" i="29"/>
  <c r="AX50" i="29"/>
  <c r="AV50" i="29"/>
  <c r="AK140" i="29"/>
  <c r="AL140" i="29" s="1"/>
  <c r="AK118" i="29"/>
  <c r="AL118" i="29" s="1"/>
  <c r="AL93" i="29"/>
  <c r="AP93" i="29"/>
  <c r="AK26" i="29"/>
  <c r="AL26" i="29" s="1"/>
  <c r="AQ85" i="29"/>
  <c r="AU85" i="29"/>
  <c r="AL84" i="29"/>
  <c r="AP84" i="29"/>
  <c r="AK17" i="29"/>
  <c r="AL17" i="29" s="1"/>
  <c r="AQ83" i="29"/>
  <c r="AU83" i="29"/>
  <c r="AU89" i="29"/>
  <c r="AQ89" i="29"/>
  <c r="AQ92" i="29"/>
  <c r="AU92" i="29"/>
  <c r="AQ82" i="29"/>
  <c r="AU82" i="29"/>
  <c r="AL88" i="29"/>
  <c r="AP88" i="29"/>
  <c r="AP21" i="29" s="1"/>
  <c r="AQ21" i="29" s="1"/>
  <c r="AK96" i="29"/>
  <c r="AL96" i="29" s="1"/>
  <c r="AQ66" i="29"/>
  <c r="AU66" i="29"/>
  <c r="AV67" i="29"/>
  <c r="AX67" i="29"/>
  <c r="AQ65" i="29"/>
  <c r="AU65" i="29"/>
  <c r="AQ62" i="29"/>
  <c r="AU62" i="29"/>
  <c r="AF29" i="29"/>
  <c r="AG29" i="29" s="1"/>
  <c r="AU69" i="29"/>
  <c r="AQ69" i="29"/>
  <c r="AX60" i="29"/>
  <c r="AV60" i="29"/>
  <c r="AX64" i="29"/>
  <c r="AV64" i="29"/>
  <c r="AP61" i="29"/>
  <c r="AL61" i="29"/>
  <c r="AK74" i="29"/>
  <c r="AL74" i="29" s="1"/>
  <c r="AQ63" i="29"/>
  <c r="AU63" i="29"/>
  <c r="AP18" i="29"/>
  <c r="AQ18" i="29" s="1"/>
  <c r="AL70" i="29"/>
  <c r="AP70" i="29"/>
  <c r="AV43" i="29"/>
  <c r="AX43" i="29"/>
  <c r="AV49" i="29"/>
  <c r="AX49" i="29"/>
  <c r="AQ39" i="29"/>
  <c r="AU39" i="29"/>
  <c r="AQ45" i="29"/>
  <c r="AU45" i="29"/>
  <c r="H54" i="30"/>
  <c r="G52" i="30"/>
  <c r="AQ48" i="29"/>
  <c r="AU48" i="29"/>
  <c r="AL15" i="29"/>
  <c r="AU44" i="29"/>
  <c r="AQ44" i="29"/>
  <c r="AX40" i="29"/>
  <c r="AV40" i="29"/>
  <c r="AL46" i="29"/>
  <c r="AP46" i="29"/>
  <c r="AK23" i="29"/>
  <c r="AL23" i="29" s="1"/>
  <c r="AQ38" i="29"/>
  <c r="AU38" i="29"/>
  <c r="AV150" i="5"/>
  <c r="AX150" i="5"/>
  <c r="AV105" i="5"/>
  <c r="AX105" i="5"/>
  <c r="AV84" i="5"/>
  <c r="AX84" i="5"/>
  <c r="AX88" i="5"/>
  <c r="AV88" i="5"/>
  <c r="H16" i="2"/>
  <c r="S150" i="13"/>
  <c r="S160" i="13"/>
  <c r="T160" i="13" s="1"/>
  <c r="AL27" i="5"/>
  <c r="S94" i="13"/>
  <c r="T94" i="13" s="1"/>
  <c r="AP27" i="5"/>
  <c r="AV138" i="5"/>
  <c r="AX138" i="5"/>
  <c r="E34" i="30"/>
  <c r="AQ134" i="5"/>
  <c r="AU134" i="5"/>
  <c r="O96" i="13"/>
  <c r="P96" i="13" s="1"/>
  <c r="AB29" i="5"/>
  <c r="AU137" i="5"/>
  <c r="AQ137" i="5"/>
  <c r="AL131" i="5"/>
  <c r="AP131" i="5"/>
  <c r="AP20" i="5" s="1"/>
  <c r="Q149" i="13"/>
  <c r="R149" i="13" s="1"/>
  <c r="Q83" i="13"/>
  <c r="R83" i="13" s="1"/>
  <c r="AG16" i="5"/>
  <c r="AP135" i="5"/>
  <c r="AL135" i="5"/>
  <c r="AQ130" i="5"/>
  <c r="AU130" i="5"/>
  <c r="AP127" i="5"/>
  <c r="AL127" i="5"/>
  <c r="AK16" i="5"/>
  <c r="AK140" i="5"/>
  <c r="AL140" i="5" s="1"/>
  <c r="AQ136" i="5"/>
  <c r="AU136" i="5"/>
  <c r="AU115" i="5"/>
  <c r="AQ115" i="5"/>
  <c r="AV112" i="5"/>
  <c r="AX112" i="5"/>
  <c r="S88" i="13"/>
  <c r="T88" i="13" s="1"/>
  <c r="AL21" i="5"/>
  <c r="S154" i="13"/>
  <c r="T154" i="13" s="1"/>
  <c r="AQ110" i="5"/>
  <c r="AU110" i="5"/>
  <c r="AV107" i="5"/>
  <c r="AX107" i="5"/>
  <c r="AX83" i="5"/>
  <c r="AV83" i="5"/>
  <c r="AP89" i="5"/>
  <c r="AP22" i="5" s="1"/>
  <c r="AL89" i="5"/>
  <c r="AK15" i="5"/>
  <c r="AP82" i="5"/>
  <c r="AL82" i="5"/>
  <c r="AK96" i="5"/>
  <c r="AL96" i="5" s="1"/>
  <c r="Q148" i="13"/>
  <c r="R148" i="13" s="1"/>
  <c r="Q82" i="13"/>
  <c r="R82" i="13" s="1"/>
  <c r="AG15" i="5"/>
  <c r="AQ90" i="5"/>
  <c r="AU90" i="5"/>
  <c r="AP23" i="5"/>
  <c r="S156" i="13"/>
  <c r="T156" i="13" s="1"/>
  <c r="AL23" i="5"/>
  <c r="S90" i="13"/>
  <c r="T90" i="13" s="1"/>
  <c r="Q159" i="13"/>
  <c r="R159" i="13" s="1"/>
  <c r="AG26" i="5"/>
  <c r="Q93" i="13"/>
  <c r="R93" i="13" s="1"/>
  <c r="S86" i="13"/>
  <c r="T86" i="13" s="1"/>
  <c r="S152" i="13"/>
  <c r="T152" i="13" s="1"/>
  <c r="AL19" i="5"/>
  <c r="AF29" i="5"/>
  <c r="Q96" i="13" s="1"/>
  <c r="S87" i="13"/>
  <c r="T87" i="13" s="1"/>
  <c r="S153" i="13"/>
  <c r="T153" i="13" s="1"/>
  <c r="AL20" i="5"/>
  <c r="AU87" i="5"/>
  <c r="AQ87" i="5"/>
  <c r="AP93" i="5"/>
  <c r="AL93" i="5"/>
  <c r="AK26" i="5"/>
  <c r="AQ86" i="5"/>
  <c r="AU86" i="5"/>
  <c r="AP19" i="5"/>
  <c r="AL85" i="5"/>
  <c r="AP85" i="5"/>
  <c r="AQ92" i="5"/>
  <c r="AU92" i="5"/>
  <c r="AQ91" i="5"/>
  <c r="AU91" i="5"/>
  <c r="M162" i="13"/>
  <c r="L162" i="13"/>
  <c r="Q151" i="13"/>
  <c r="R151" i="13" s="1"/>
  <c r="Q85" i="13"/>
  <c r="R85" i="13" s="1"/>
  <c r="AG18" i="5"/>
  <c r="AL22" i="5"/>
  <c r="S89" i="13"/>
  <c r="T89" i="13" s="1"/>
  <c r="S155" i="13"/>
  <c r="T155" i="13" s="1"/>
  <c r="AK18" i="5"/>
  <c r="D24" i="2"/>
  <c r="D26" i="2"/>
  <c r="H36" i="30"/>
  <c r="G34" i="30"/>
  <c r="S147" i="13"/>
  <c r="T147" i="13" s="1"/>
  <c r="S81" i="13"/>
  <c r="T81" i="13" s="1"/>
  <c r="AL14" i="5"/>
  <c r="M96" i="13"/>
  <c r="L96" i="13"/>
  <c r="AK52" i="5"/>
  <c r="AL52" i="5" s="1"/>
  <c r="AP14" i="5"/>
  <c r="P162" i="13"/>
  <c r="D194" i="22"/>
  <c r="D195" i="22" s="1"/>
  <c r="AK39" i="6" l="1"/>
  <c r="AL39" i="6" s="1"/>
  <c r="AO41" i="7"/>
  <c r="AP41" i="7" s="1"/>
  <c r="AR41" i="7" s="1"/>
  <c r="AT41" i="7" s="1"/>
  <c r="AL17" i="5"/>
  <c r="AU113" i="7"/>
  <c r="AS113" i="7"/>
  <c r="AT113" i="7"/>
  <c r="AL110" i="6"/>
  <c r="AN110" i="6"/>
  <c r="AL60" i="6"/>
  <c r="AQ148" i="5"/>
  <c r="AU148" i="5"/>
  <c r="AK107" i="6"/>
  <c r="AI107" i="6"/>
  <c r="AO110" i="7"/>
  <c r="AP110" i="7" s="1"/>
  <c r="AR110" i="7" s="1"/>
  <c r="AP17" i="29"/>
  <c r="AQ17" i="29" s="1"/>
  <c r="AU150" i="29"/>
  <c r="AQ150" i="29"/>
  <c r="AX37" i="29"/>
  <c r="AV37" i="29"/>
  <c r="AU42" i="29"/>
  <c r="AQ42" i="29"/>
  <c r="AQ149" i="5"/>
  <c r="AU149" i="5"/>
  <c r="AU160" i="5"/>
  <c r="AQ160" i="5"/>
  <c r="T84" i="13"/>
  <c r="AK27" i="4"/>
  <c r="AI27" i="4"/>
  <c r="AH75" i="6"/>
  <c r="AI75" i="6" s="1"/>
  <c r="AI70" i="6"/>
  <c r="AO72" i="7"/>
  <c r="AP72" i="7" s="1"/>
  <c r="AR72" i="7" s="1"/>
  <c r="AK70" i="6"/>
  <c r="AI28" i="7"/>
  <c r="AI90" i="6"/>
  <c r="AK90" i="6"/>
  <c r="AO92" i="7"/>
  <c r="AP92" i="7" s="1"/>
  <c r="AR92" i="7" s="1"/>
  <c r="AI77" i="7"/>
  <c r="I110" i="30" s="1"/>
  <c r="I108" i="30" s="1"/>
  <c r="I112" i="30" s="1"/>
  <c r="AI62" i="6"/>
  <c r="AK62" i="6"/>
  <c r="AO64" i="7"/>
  <c r="AP64" i="7" s="1"/>
  <c r="AR64" i="7" s="1"/>
  <c r="AT64" i="7" s="1"/>
  <c r="AQ87" i="29"/>
  <c r="AU87" i="29"/>
  <c r="AQ68" i="29"/>
  <c r="AU68" i="29"/>
  <c r="T150" i="13"/>
  <c r="AP17" i="5"/>
  <c r="U150" i="13" s="1"/>
  <c r="V150" i="13" s="1"/>
  <c r="AX129" i="5"/>
  <c r="AV129" i="5"/>
  <c r="AU106" i="5"/>
  <c r="AU118" i="5" s="1"/>
  <c r="AQ106" i="5"/>
  <c r="AU62" i="5"/>
  <c r="AQ62" i="5"/>
  <c r="AL158" i="4"/>
  <c r="AN158" i="4"/>
  <c r="AL127" i="4"/>
  <c r="AN127" i="4"/>
  <c r="AI105" i="4"/>
  <c r="AK105" i="4"/>
  <c r="AI61" i="4"/>
  <c r="AK61" i="4"/>
  <c r="AL15" i="4"/>
  <c r="AN15" i="4"/>
  <c r="AH29" i="4"/>
  <c r="AI29" i="4" s="1"/>
  <c r="AH98" i="6"/>
  <c r="AI98" i="6" s="1"/>
  <c r="AP162" i="5"/>
  <c r="AQ162" i="5" s="1"/>
  <c r="AI27" i="7"/>
  <c r="AI95" i="6"/>
  <c r="AK95" i="6"/>
  <c r="AO97" i="7"/>
  <c r="AP97" i="7" s="1"/>
  <c r="AR97" i="7" s="1"/>
  <c r="AS93" i="7"/>
  <c r="AU93" i="7"/>
  <c r="AT93" i="7"/>
  <c r="AN91" i="6"/>
  <c r="AL91" i="6"/>
  <c r="AP16" i="29"/>
  <c r="AQ16" i="29" s="1"/>
  <c r="AP25" i="29"/>
  <c r="AQ25" i="29" s="1"/>
  <c r="AQ158" i="29"/>
  <c r="AU158" i="29"/>
  <c r="AQ152" i="29"/>
  <c r="AU152" i="29"/>
  <c r="AP19" i="29"/>
  <c r="AQ19" i="29" s="1"/>
  <c r="AV91" i="29"/>
  <c r="AX91" i="29"/>
  <c r="AU72" i="29"/>
  <c r="AU27" i="29" s="1"/>
  <c r="AQ72" i="29"/>
  <c r="AP25" i="5"/>
  <c r="AQ25" i="5" s="1"/>
  <c r="AU154" i="5"/>
  <c r="AU21" i="5" s="1"/>
  <c r="AQ154" i="5"/>
  <c r="AU158" i="5"/>
  <c r="AQ158" i="5"/>
  <c r="T91" i="13"/>
  <c r="AV128" i="5"/>
  <c r="AX128" i="5"/>
  <c r="AX113" i="5"/>
  <c r="AV113" i="5"/>
  <c r="AP74" i="5"/>
  <c r="AQ74" i="5" s="1"/>
  <c r="AX70" i="5"/>
  <c r="AV70" i="5"/>
  <c r="AP52" i="5"/>
  <c r="AQ52" i="5" s="1"/>
  <c r="AK171" i="4"/>
  <c r="AI171" i="4"/>
  <c r="AK172" i="4"/>
  <c r="AI172" i="4"/>
  <c r="AK175" i="4"/>
  <c r="AI175" i="4"/>
  <c r="AL151" i="4"/>
  <c r="AN151" i="4"/>
  <c r="AL159" i="4"/>
  <c r="AN159" i="4"/>
  <c r="AN148" i="4"/>
  <c r="AL148" i="4"/>
  <c r="AI156" i="4"/>
  <c r="AK156" i="4"/>
  <c r="AI160" i="4"/>
  <c r="AK160" i="4"/>
  <c r="AN154" i="4"/>
  <c r="AL154" i="4"/>
  <c r="AK155" i="4"/>
  <c r="AI155" i="4"/>
  <c r="AN135" i="4"/>
  <c r="AL135" i="4"/>
  <c r="AH118" i="4"/>
  <c r="AI118" i="4" s="1"/>
  <c r="AI108" i="4"/>
  <c r="AK108" i="4"/>
  <c r="AK114" i="4"/>
  <c r="AI114" i="4"/>
  <c r="AH96" i="4"/>
  <c r="AI96" i="4" s="1"/>
  <c r="AN88" i="4"/>
  <c r="AL88" i="4"/>
  <c r="AK85" i="4"/>
  <c r="AI85" i="4"/>
  <c r="AN84" i="4"/>
  <c r="AL84" i="4"/>
  <c r="AI66" i="4"/>
  <c r="AK66" i="4"/>
  <c r="S52" i="13"/>
  <c r="T52" i="13" s="1"/>
  <c r="G23" i="2"/>
  <c r="J15" i="30"/>
  <c r="H23" i="2" s="1"/>
  <c r="AI17" i="4"/>
  <c r="AK17" i="4"/>
  <c r="U62" i="13"/>
  <c r="V62" i="13" s="1"/>
  <c r="AN22" i="4"/>
  <c r="AL22" i="4"/>
  <c r="AK26" i="4"/>
  <c r="AI26" i="4"/>
  <c r="AL164" i="6"/>
  <c r="F114" i="18"/>
  <c r="AJ17" i="7"/>
  <c r="G114" i="18" s="1"/>
  <c r="AL100" i="7"/>
  <c r="AM100" i="7" s="1"/>
  <c r="AI100" i="7"/>
  <c r="I115" i="30" s="1"/>
  <c r="I113" i="30" s="1"/>
  <c r="I117" i="30" s="1"/>
  <c r="I90" i="30" s="1"/>
  <c r="AJ100" i="7"/>
  <c r="AI26" i="6"/>
  <c r="AK26" i="6"/>
  <c r="W26" i="13" s="1"/>
  <c r="Y26" i="13" s="1"/>
  <c r="AI23" i="7"/>
  <c r="V26" i="13"/>
  <c r="AP169" i="7"/>
  <c r="T23" i="13"/>
  <c r="AS160" i="7"/>
  <c r="AU160" i="7"/>
  <c r="AO169" i="7"/>
  <c r="J130" i="30" s="1"/>
  <c r="J128" i="30" s="1"/>
  <c r="J132" i="30" s="1"/>
  <c r="J93" i="30" s="1"/>
  <c r="AU165" i="7"/>
  <c r="AS165" i="7"/>
  <c r="AU155" i="7"/>
  <c r="AS155" i="7"/>
  <c r="AN139" i="6"/>
  <c r="AL139" i="6"/>
  <c r="AT143" i="7"/>
  <c r="AU143" i="7"/>
  <c r="AS143" i="7"/>
  <c r="AT109" i="7"/>
  <c r="AU109" i="7"/>
  <c r="AS109" i="7"/>
  <c r="AN106" i="6"/>
  <c r="AL106" i="6"/>
  <c r="AK108" i="6"/>
  <c r="AO111" i="7"/>
  <c r="AP111" i="7" s="1"/>
  <c r="AR111" i="7" s="1"/>
  <c r="AI108" i="6"/>
  <c r="AT119" i="7"/>
  <c r="AU119" i="7"/>
  <c r="AS119" i="7"/>
  <c r="AI18" i="7"/>
  <c r="AH120" i="6"/>
  <c r="AI120" i="6" s="1"/>
  <c r="AO117" i="7"/>
  <c r="AP117" i="7" s="1"/>
  <c r="AR117" i="7" s="1"/>
  <c r="AK114" i="6"/>
  <c r="AI114" i="6"/>
  <c r="AN116" i="6"/>
  <c r="AL116" i="6"/>
  <c r="AL117" i="6"/>
  <c r="AN117" i="6"/>
  <c r="AI24" i="7"/>
  <c r="AU120" i="7"/>
  <c r="AS120" i="7"/>
  <c r="AU108" i="7"/>
  <c r="AS108" i="7"/>
  <c r="AL105" i="6"/>
  <c r="AN105" i="6"/>
  <c r="AI123" i="7"/>
  <c r="I120" i="30" s="1"/>
  <c r="I118" i="30" s="1"/>
  <c r="I122" i="30" s="1"/>
  <c r="I91" i="30" s="1"/>
  <c r="AK118" i="6"/>
  <c r="AO121" i="7"/>
  <c r="AP121" i="7" s="1"/>
  <c r="AR121" i="7" s="1"/>
  <c r="AI118" i="6"/>
  <c r="AF16" i="6"/>
  <c r="S16" i="13"/>
  <c r="T16" i="13" s="1"/>
  <c r="AH16" i="6"/>
  <c r="AT94" i="7"/>
  <c r="AS94" i="7"/>
  <c r="AU94" i="7"/>
  <c r="AL92" i="6"/>
  <c r="AN92" i="6"/>
  <c r="AI17" i="7"/>
  <c r="AO87" i="7"/>
  <c r="AP87" i="7" s="1"/>
  <c r="AR87" i="7" s="1"/>
  <c r="AT87" i="7" s="1"/>
  <c r="AI85" i="6"/>
  <c r="AK85" i="6"/>
  <c r="AT95" i="7"/>
  <c r="AS95" i="7"/>
  <c r="AU95" i="7"/>
  <c r="AL93" i="6"/>
  <c r="AN93" i="6"/>
  <c r="H100" i="30"/>
  <c r="AI45" i="6"/>
  <c r="AK45" i="6"/>
  <c r="AO47" i="7"/>
  <c r="AP47" i="7" s="1"/>
  <c r="AR47" i="7" s="1"/>
  <c r="AT47" i="7" s="1"/>
  <c r="AP20" i="29"/>
  <c r="AQ20" i="29" s="1"/>
  <c r="AU153" i="29"/>
  <c r="AQ153" i="29"/>
  <c r="AQ157" i="29"/>
  <c r="AU157" i="29"/>
  <c r="AU24" i="29" s="1"/>
  <c r="AQ149" i="29"/>
  <c r="AU149" i="29"/>
  <c r="AP162" i="29"/>
  <c r="AQ162" i="29" s="1"/>
  <c r="AV154" i="29"/>
  <c r="AX154" i="29"/>
  <c r="AX156" i="29"/>
  <c r="AV156" i="29"/>
  <c r="AX94" i="29"/>
  <c r="AV94" i="29"/>
  <c r="AQ81" i="29"/>
  <c r="AU81" i="29"/>
  <c r="AX59" i="29"/>
  <c r="AV59" i="29"/>
  <c r="AV104" i="5"/>
  <c r="AX104" i="5"/>
  <c r="S157" i="13"/>
  <c r="T157" i="13" s="1"/>
  <c r="AX114" i="5"/>
  <c r="AV114" i="5"/>
  <c r="AV116" i="5"/>
  <c r="AX116" i="5"/>
  <c r="AX152" i="5"/>
  <c r="AV152" i="5"/>
  <c r="AV147" i="5"/>
  <c r="AX147" i="5"/>
  <c r="AL24" i="5"/>
  <c r="AX72" i="5"/>
  <c r="AV72" i="5"/>
  <c r="AX64" i="5"/>
  <c r="AV64" i="5"/>
  <c r="AQ61" i="5"/>
  <c r="AU61" i="5"/>
  <c r="AX68" i="5"/>
  <c r="AV68" i="5"/>
  <c r="AX59" i="5"/>
  <c r="AV59" i="5"/>
  <c r="AV71" i="5"/>
  <c r="AX71" i="5"/>
  <c r="AV60" i="5"/>
  <c r="AX60" i="5"/>
  <c r="AQ69" i="5"/>
  <c r="AU69" i="5"/>
  <c r="AL25" i="5"/>
  <c r="S92" i="13"/>
  <c r="T92" i="13" s="1"/>
  <c r="AL179" i="4"/>
  <c r="AN179" i="4"/>
  <c r="AN181" i="4"/>
  <c r="AL181" i="4"/>
  <c r="AI169" i="4"/>
  <c r="AK169" i="4"/>
  <c r="AH184" i="4"/>
  <c r="AI184" i="4" s="1"/>
  <c r="AN174" i="4"/>
  <c r="AL174" i="4"/>
  <c r="AL180" i="4"/>
  <c r="AN180" i="4"/>
  <c r="AK177" i="4"/>
  <c r="AI177" i="4"/>
  <c r="AN178" i="4"/>
  <c r="AL178" i="4"/>
  <c r="AN173" i="4"/>
  <c r="AL173" i="4"/>
  <c r="AN176" i="4"/>
  <c r="AN182" i="4"/>
  <c r="AL182" i="4"/>
  <c r="AH162" i="4"/>
  <c r="AI162" i="4" s="1"/>
  <c r="AN149" i="4"/>
  <c r="AL149" i="4"/>
  <c r="AK153" i="4"/>
  <c r="AI153" i="4"/>
  <c r="AI157" i="4"/>
  <c r="AK157" i="4"/>
  <c r="AI132" i="4"/>
  <c r="AK132" i="4"/>
  <c r="AH140" i="4"/>
  <c r="AI140" i="4" s="1"/>
  <c r="AN137" i="4"/>
  <c r="AL137" i="4"/>
  <c r="AL138" i="4"/>
  <c r="AN138" i="4"/>
  <c r="AN110" i="4"/>
  <c r="AL110" i="4"/>
  <c r="AL107" i="4"/>
  <c r="AN107" i="4"/>
  <c r="AN113" i="4"/>
  <c r="AL113" i="4"/>
  <c r="AL111" i="4"/>
  <c r="AN111" i="4"/>
  <c r="AL115" i="4"/>
  <c r="AN115" i="4"/>
  <c r="AL103" i="4"/>
  <c r="AN103" i="4"/>
  <c r="AL93" i="4"/>
  <c r="AN93" i="4"/>
  <c r="AI94" i="4"/>
  <c r="AK94" i="4"/>
  <c r="AN81" i="4"/>
  <c r="AL81" i="4"/>
  <c r="AL69" i="4"/>
  <c r="AN69" i="4"/>
  <c r="AK67" i="4"/>
  <c r="AI67" i="4"/>
  <c r="AK60" i="4"/>
  <c r="AI60" i="4"/>
  <c r="AH74" i="4"/>
  <c r="AI74" i="4" s="1"/>
  <c r="AN72" i="4"/>
  <c r="AL72" i="4"/>
  <c r="AL70" i="4"/>
  <c r="AN70" i="4"/>
  <c r="AL71" i="4"/>
  <c r="AN71" i="4"/>
  <c r="AL64" i="4"/>
  <c r="AN64" i="4"/>
  <c r="AN68" i="4"/>
  <c r="AL68" i="4"/>
  <c r="AK63" i="4"/>
  <c r="AI63" i="4"/>
  <c r="S74" i="13"/>
  <c r="T74" i="13" s="1"/>
  <c r="Y39" i="13"/>
  <c r="X39" i="13"/>
  <c r="Y48" i="13"/>
  <c r="X48" i="13"/>
  <c r="Y68" i="13"/>
  <c r="X68" i="13"/>
  <c r="W43" i="13"/>
  <c r="W45" i="13"/>
  <c r="W67" i="13"/>
  <c r="Y44" i="13"/>
  <c r="X44" i="13"/>
  <c r="U49" i="13"/>
  <c r="V49" i="13" s="1"/>
  <c r="U71" i="13"/>
  <c r="V71" i="13" s="1"/>
  <c r="W37" i="13"/>
  <c r="W59" i="13"/>
  <c r="W41" i="13"/>
  <c r="U42" i="13"/>
  <c r="V42" i="13" s="1"/>
  <c r="W64" i="13"/>
  <c r="U50" i="13"/>
  <c r="V50" i="13" s="1"/>
  <c r="U72" i="13"/>
  <c r="V72" i="13" s="1"/>
  <c r="W38" i="13"/>
  <c r="W60" i="13"/>
  <c r="Y46" i="13"/>
  <c r="X46" i="13"/>
  <c r="U64" i="13"/>
  <c r="V64" i="13" s="1"/>
  <c r="AH52" i="4"/>
  <c r="Y61" i="13"/>
  <c r="X61" i="13"/>
  <c r="X63" i="13"/>
  <c r="Y63" i="13"/>
  <c r="Y70" i="13"/>
  <c r="X70" i="13"/>
  <c r="AL19" i="4"/>
  <c r="AN19" i="4"/>
  <c r="AL20" i="4"/>
  <c r="AN20" i="4"/>
  <c r="W65" i="13"/>
  <c r="AO15" i="7"/>
  <c r="I93" i="30"/>
  <c r="AR169" i="7"/>
  <c r="AS154" i="7"/>
  <c r="AU154" i="7"/>
  <c r="AS41" i="7"/>
  <c r="AS131" i="7"/>
  <c r="AU131" i="7"/>
  <c r="AT131" i="7"/>
  <c r="AT137" i="7"/>
  <c r="AU137" i="7"/>
  <c r="AS137" i="7"/>
  <c r="AL127" i="6"/>
  <c r="AN127" i="6"/>
  <c r="AL133" i="6"/>
  <c r="AN133" i="6"/>
  <c r="AN136" i="6"/>
  <c r="AL136" i="6"/>
  <c r="AS140" i="7"/>
  <c r="AU140" i="7"/>
  <c r="AT140" i="7"/>
  <c r="AL131" i="6"/>
  <c r="AN131" i="6"/>
  <c r="AP132" i="7"/>
  <c r="AO146" i="7"/>
  <c r="J125" i="30" s="1"/>
  <c r="J123" i="30" s="1"/>
  <c r="AL132" i="7"/>
  <c r="AJ146" i="7"/>
  <c r="AU135" i="7"/>
  <c r="AS135" i="7"/>
  <c r="AG132" i="7"/>
  <c r="AF146" i="7"/>
  <c r="AG146" i="7" s="1"/>
  <c r="AL128" i="6"/>
  <c r="AN128" i="6"/>
  <c r="AK142" i="6"/>
  <c r="AN111" i="6"/>
  <c r="AL111" i="6"/>
  <c r="AU114" i="7"/>
  <c r="AS114" i="7"/>
  <c r="AP112" i="7"/>
  <c r="AG112" i="7"/>
  <c r="AF123" i="7"/>
  <c r="AG123" i="7" s="1"/>
  <c r="AL109" i="6"/>
  <c r="AN109" i="6"/>
  <c r="AL112" i="7"/>
  <c r="AJ123" i="7"/>
  <c r="AS88" i="7"/>
  <c r="AU88" i="7"/>
  <c r="AL86" i="6"/>
  <c r="AN86" i="6"/>
  <c r="AL83" i="6"/>
  <c r="AN83" i="6"/>
  <c r="AS85" i="7"/>
  <c r="AU85" i="7"/>
  <c r="AU90" i="7"/>
  <c r="AS90" i="7"/>
  <c r="AR86" i="7"/>
  <c r="AN88" i="6"/>
  <c r="AL88" i="6"/>
  <c r="AN87" i="6"/>
  <c r="AL87" i="6"/>
  <c r="AU96" i="7"/>
  <c r="AS96" i="7"/>
  <c r="AT96" i="7"/>
  <c r="AL94" i="6"/>
  <c r="AN94" i="6"/>
  <c r="AM89" i="7"/>
  <c r="AT89" i="7"/>
  <c r="AT90" i="7"/>
  <c r="AU89" i="7"/>
  <c r="AS89" i="7"/>
  <c r="AJ68" i="7"/>
  <c r="AJ77" i="7" s="1"/>
  <c r="AI21" i="7"/>
  <c r="E118" i="18"/>
  <c r="E38" i="18"/>
  <c r="AO68" i="7"/>
  <c r="AI66" i="6"/>
  <c r="AK66" i="6"/>
  <c r="AA68" i="7"/>
  <c r="Z21" i="7"/>
  <c r="Z77" i="7"/>
  <c r="AA77" i="7" s="1"/>
  <c r="S20" i="13"/>
  <c r="T20" i="13" s="1"/>
  <c r="AH20" i="6"/>
  <c r="AF20" i="6"/>
  <c r="AL67" i="6"/>
  <c r="AN67" i="6"/>
  <c r="AU69" i="7"/>
  <c r="AS69" i="7"/>
  <c r="AN65" i="6"/>
  <c r="AL65" i="6"/>
  <c r="AS67" i="7"/>
  <c r="AU67" i="7"/>
  <c r="AF68" i="7"/>
  <c r="AD21" i="7"/>
  <c r="AT67" i="7"/>
  <c r="AU41" i="7"/>
  <c r="AP44" i="7"/>
  <c r="AO20" i="7"/>
  <c r="AK19" i="6"/>
  <c r="AI19" i="6"/>
  <c r="U19" i="13"/>
  <c r="V19" i="13" s="1"/>
  <c r="AL44" i="7"/>
  <c r="AJ20" i="7"/>
  <c r="AG44" i="7"/>
  <c r="Q130" i="13"/>
  <c r="R130" i="13" s="1"/>
  <c r="AA20" i="7"/>
  <c r="F117" i="18"/>
  <c r="F37" i="18"/>
  <c r="E70" i="22"/>
  <c r="E71" i="22" s="1"/>
  <c r="H74" i="30"/>
  <c r="G70" i="30"/>
  <c r="E22" i="2" s="1"/>
  <c r="G89" i="30"/>
  <c r="AG63" i="7"/>
  <c r="AI27" i="6"/>
  <c r="AK27" i="6"/>
  <c r="U27" i="13"/>
  <c r="V27" i="13" s="1"/>
  <c r="AL71" i="7"/>
  <c r="AJ24" i="7"/>
  <c r="AL61" i="6"/>
  <c r="AN61" i="6"/>
  <c r="AL63" i="7"/>
  <c r="AJ16" i="7"/>
  <c r="AL71" i="6"/>
  <c r="AN71" i="6"/>
  <c r="AP63" i="7"/>
  <c r="AO16" i="7"/>
  <c r="AM62" i="7"/>
  <c r="AL15" i="7"/>
  <c r="AL73" i="7"/>
  <c r="AJ26" i="7"/>
  <c r="AL72" i="6"/>
  <c r="AN72" i="6"/>
  <c r="AL70" i="7"/>
  <c r="AJ23" i="7"/>
  <c r="AP73" i="7"/>
  <c r="AO26" i="7"/>
  <c r="AL74" i="7"/>
  <c r="AJ27" i="7"/>
  <c r="AL75" i="7"/>
  <c r="AJ28" i="7"/>
  <c r="AL63" i="6"/>
  <c r="AN63" i="6"/>
  <c r="F38" i="22"/>
  <c r="F40" i="22" s="1"/>
  <c r="AL69" i="6"/>
  <c r="AN69" i="6"/>
  <c r="F124" i="18"/>
  <c r="F44" i="18"/>
  <c r="Q134" i="13"/>
  <c r="R134" i="13" s="1"/>
  <c r="AA24" i="7"/>
  <c r="F41" i="18"/>
  <c r="F121" i="18"/>
  <c r="AP74" i="7"/>
  <c r="AN73" i="6"/>
  <c r="AL73" i="6"/>
  <c r="AA27" i="7"/>
  <c r="Q137" i="13"/>
  <c r="R137" i="13" s="1"/>
  <c r="F125" i="18"/>
  <c r="F45" i="18"/>
  <c r="AG74" i="7"/>
  <c r="G32" i="18"/>
  <c r="G112" i="18"/>
  <c r="G26" i="22"/>
  <c r="G27" i="22" s="1"/>
  <c r="G29" i="22" s="1"/>
  <c r="G30" i="22" s="1"/>
  <c r="F40" i="18"/>
  <c r="F120" i="18"/>
  <c r="AG71" i="7"/>
  <c r="F43" i="18"/>
  <c r="F123" i="18"/>
  <c r="AS65" i="7"/>
  <c r="AU65" i="7"/>
  <c r="AT65" i="7"/>
  <c r="AG75" i="7"/>
  <c r="AN14" i="6"/>
  <c r="AL14" i="6"/>
  <c r="W14" i="13"/>
  <c r="AA26" i="7"/>
  <c r="Q136" i="13"/>
  <c r="R136" i="13" s="1"/>
  <c r="AI23" i="6"/>
  <c r="AK23" i="6"/>
  <c r="U23" i="13"/>
  <c r="V23" i="13" s="1"/>
  <c r="AP71" i="7"/>
  <c r="AK25" i="6"/>
  <c r="U25" i="13"/>
  <c r="V25" i="13" s="1"/>
  <c r="AI25" i="6"/>
  <c r="AG70" i="7"/>
  <c r="AM64" i="7"/>
  <c r="AL17" i="7"/>
  <c r="AK15" i="6"/>
  <c r="U15" i="13"/>
  <c r="V15" i="13" s="1"/>
  <c r="AI15" i="6"/>
  <c r="AP75" i="7"/>
  <c r="AG73" i="7"/>
  <c r="AP70" i="7"/>
  <c r="AA16" i="7"/>
  <c r="Q126" i="13"/>
  <c r="R126" i="13" s="1"/>
  <c r="AA23" i="7"/>
  <c r="Q133" i="13"/>
  <c r="R133" i="13" s="1"/>
  <c r="AR62" i="7"/>
  <c r="AP15" i="7"/>
  <c r="AI22" i="6"/>
  <c r="U22" i="13"/>
  <c r="V22" i="13" s="1"/>
  <c r="AK22" i="6"/>
  <c r="F113" i="18"/>
  <c r="F33" i="18"/>
  <c r="AL68" i="6"/>
  <c r="AN68" i="6"/>
  <c r="AA28" i="7"/>
  <c r="Q138" i="13"/>
  <c r="R138" i="13" s="1"/>
  <c r="Z54" i="7"/>
  <c r="AA54" i="7" s="1"/>
  <c r="AI54" i="7"/>
  <c r="I105" i="30" s="1"/>
  <c r="I103" i="30" s="1"/>
  <c r="AC30" i="7"/>
  <c r="AE29" i="6"/>
  <c r="S29" i="13" s="1"/>
  <c r="X30" i="7"/>
  <c r="E47" i="18" s="1"/>
  <c r="AS40" i="7"/>
  <c r="AU40" i="7"/>
  <c r="AA49" i="7"/>
  <c r="Z25" i="7"/>
  <c r="AH21" i="6"/>
  <c r="AF21" i="6"/>
  <c r="S21" i="13"/>
  <c r="T21" i="13" s="1"/>
  <c r="Q128" i="13"/>
  <c r="R128" i="13" s="1"/>
  <c r="AA18" i="7"/>
  <c r="AL42" i="7"/>
  <c r="AJ18" i="7"/>
  <c r="AS52" i="7"/>
  <c r="AU52" i="7"/>
  <c r="AI44" i="6"/>
  <c r="AK44" i="6"/>
  <c r="AL44" i="6" s="1"/>
  <c r="AO46" i="7"/>
  <c r="AF46" i="7"/>
  <c r="AD22" i="7"/>
  <c r="E122" i="18"/>
  <c r="E42" i="18"/>
  <c r="AS50" i="7"/>
  <c r="AU50" i="7"/>
  <c r="AU48" i="7"/>
  <c r="AS48" i="7"/>
  <c r="E119" i="18"/>
  <c r="E39" i="18"/>
  <c r="AK17" i="6"/>
  <c r="AI17" i="6"/>
  <c r="U17" i="13"/>
  <c r="V17" i="13" s="1"/>
  <c r="AC29" i="6"/>
  <c r="Q29" i="13"/>
  <c r="R29" i="13" s="1"/>
  <c r="AK18" i="6"/>
  <c r="U18" i="13"/>
  <c r="V18" i="13" s="1"/>
  <c r="AI18" i="6"/>
  <c r="AF49" i="7"/>
  <c r="AD25" i="7"/>
  <c r="AA46" i="7"/>
  <c r="Z22" i="7"/>
  <c r="AJ46" i="7"/>
  <c r="AI22" i="7"/>
  <c r="F116" i="18"/>
  <c r="F36" i="18"/>
  <c r="AA19" i="7"/>
  <c r="Q129" i="13"/>
  <c r="R129" i="13" s="1"/>
  <c r="G107" i="30"/>
  <c r="G98" i="30"/>
  <c r="AI47" i="6"/>
  <c r="AK47" i="6"/>
  <c r="AO49" i="7"/>
  <c r="AD54" i="7"/>
  <c r="AH52" i="6"/>
  <c r="AI52" i="6" s="1"/>
  <c r="AG43" i="7"/>
  <c r="S24" i="13"/>
  <c r="T24" i="13" s="1"/>
  <c r="AH24" i="6"/>
  <c r="AF24" i="6"/>
  <c r="F115" i="18"/>
  <c r="F35" i="18"/>
  <c r="H107" i="30"/>
  <c r="H98" i="30"/>
  <c r="AL40" i="6"/>
  <c r="AS51" i="7"/>
  <c r="AU51" i="7"/>
  <c r="AL43" i="7"/>
  <c r="AJ19" i="7"/>
  <c r="AJ49" i="7"/>
  <c r="AI25" i="7"/>
  <c r="AG42" i="7"/>
  <c r="P29" i="13"/>
  <c r="AT40" i="7"/>
  <c r="AO19" i="7"/>
  <c r="AP43" i="7"/>
  <c r="AP42" i="7"/>
  <c r="AT52" i="7"/>
  <c r="AP22" i="29"/>
  <c r="AQ22" i="29" s="1"/>
  <c r="AU15" i="29"/>
  <c r="AP140" i="29"/>
  <c r="AQ140" i="29" s="1"/>
  <c r="AP15" i="29"/>
  <c r="AQ15" i="29" s="1"/>
  <c r="AP118" i="29"/>
  <c r="AQ118" i="29" s="1"/>
  <c r="AU93" i="29"/>
  <c r="AQ93" i="29"/>
  <c r="AP26" i="29"/>
  <c r="AQ26" i="29" s="1"/>
  <c r="AP96" i="29"/>
  <c r="AQ96" i="29" s="1"/>
  <c r="AV92" i="29"/>
  <c r="AX92" i="29"/>
  <c r="AU84" i="29"/>
  <c r="AQ84" i="29"/>
  <c r="AU88" i="29"/>
  <c r="AU21" i="29" s="1"/>
  <c r="AQ88" i="29"/>
  <c r="AV89" i="29"/>
  <c r="AX89" i="29"/>
  <c r="AV85" i="29"/>
  <c r="AX85" i="29"/>
  <c r="AV83" i="29"/>
  <c r="AX83" i="29"/>
  <c r="AV82" i="29"/>
  <c r="AX82" i="29"/>
  <c r="AV63" i="29"/>
  <c r="AX63" i="29"/>
  <c r="AU18" i="29"/>
  <c r="AV65" i="29"/>
  <c r="AX65" i="29"/>
  <c r="AX62" i="29"/>
  <c r="AV62" i="29"/>
  <c r="AQ61" i="29"/>
  <c r="AU61" i="29"/>
  <c r="AP74" i="29"/>
  <c r="AQ74" i="29" s="1"/>
  <c r="AV69" i="29"/>
  <c r="AX69" i="29"/>
  <c r="AU70" i="29"/>
  <c r="AQ70" i="29"/>
  <c r="AX66" i="29"/>
  <c r="AV66" i="29"/>
  <c r="AK29" i="29"/>
  <c r="AL29" i="29" s="1"/>
  <c r="AQ46" i="29"/>
  <c r="AP23" i="29"/>
  <c r="AQ23" i="29" s="1"/>
  <c r="AU46" i="29"/>
  <c r="AU52" i="29" s="1"/>
  <c r="AV39" i="29"/>
  <c r="AX39" i="29"/>
  <c r="AP52" i="29"/>
  <c r="AQ52" i="29" s="1"/>
  <c r="AX48" i="29"/>
  <c r="AV48" i="29"/>
  <c r="AX38" i="29"/>
  <c r="AV38" i="29"/>
  <c r="H52" i="30"/>
  <c r="I54" i="30"/>
  <c r="AX44" i="29"/>
  <c r="AV44" i="29"/>
  <c r="AV45" i="29"/>
  <c r="AX45" i="29"/>
  <c r="R96" i="13"/>
  <c r="AU27" i="5"/>
  <c r="AQ27" i="5"/>
  <c r="U94" i="13"/>
  <c r="V94" i="13" s="1"/>
  <c r="U160" i="13"/>
  <c r="V160" i="13" s="1"/>
  <c r="AX136" i="5"/>
  <c r="AV136" i="5"/>
  <c r="AU135" i="5"/>
  <c r="AQ135" i="5"/>
  <c r="AV137" i="5"/>
  <c r="AX137" i="5"/>
  <c r="S83" i="13"/>
  <c r="T83" i="13" s="1"/>
  <c r="S149" i="13"/>
  <c r="T149" i="13" s="1"/>
  <c r="AL16" i="5"/>
  <c r="AG29" i="5"/>
  <c r="AQ127" i="5"/>
  <c r="AU127" i="5"/>
  <c r="AP140" i="5"/>
  <c r="AQ140" i="5" s="1"/>
  <c r="AP16" i="5"/>
  <c r="AQ131" i="5"/>
  <c r="AU131" i="5"/>
  <c r="AU20" i="5" s="1"/>
  <c r="AX134" i="5"/>
  <c r="AV134" i="5"/>
  <c r="AU23" i="5"/>
  <c r="W90" i="13" s="1"/>
  <c r="Y90" i="13" s="1"/>
  <c r="AV130" i="5"/>
  <c r="AX130" i="5"/>
  <c r="AP24" i="5"/>
  <c r="AQ24" i="5" s="1"/>
  <c r="Q162" i="13"/>
  <c r="R162" i="13" s="1"/>
  <c r="AQ21" i="5"/>
  <c r="U154" i="13"/>
  <c r="V154" i="13" s="1"/>
  <c r="U88" i="13"/>
  <c r="V88" i="13" s="1"/>
  <c r="AV110" i="5"/>
  <c r="AX110" i="5"/>
  <c r="AV115" i="5"/>
  <c r="AX115" i="5"/>
  <c r="AV86" i="5"/>
  <c r="AX86" i="5"/>
  <c r="AU19" i="5"/>
  <c r="AV92" i="5"/>
  <c r="AX92" i="5"/>
  <c r="S93" i="13"/>
  <c r="T93" i="13" s="1"/>
  <c r="AL26" i="5"/>
  <c r="S159" i="13"/>
  <c r="T159" i="13" s="1"/>
  <c r="AX87" i="5"/>
  <c r="AV87" i="5"/>
  <c r="AX90" i="5"/>
  <c r="AV90" i="5"/>
  <c r="AQ82" i="5"/>
  <c r="AU82" i="5"/>
  <c r="AP15" i="5"/>
  <c r="AP96" i="5"/>
  <c r="AQ96" i="5" s="1"/>
  <c r="U90" i="13"/>
  <c r="V90" i="13" s="1"/>
  <c r="AQ23" i="5"/>
  <c r="U156" i="13"/>
  <c r="V156" i="13" s="1"/>
  <c r="S82" i="13"/>
  <c r="T82" i="13" s="1"/>
  <c r="AL15" i="5"/>
  <c r="S148" i="13"/>
  <c r="T148" i="13" s="1"/>
  <c r="U153" i="13"/>
  <c r="V153" i="13" s="1"/>
  <c r="AQ20" i="5"/>
  <c r="U87" i="13"/>
  <c r="V87" i="13" s="1"/>
  <c r="AU93" i="5"/>
  <c r="AQ93" i="5"/>
  <c r="AP26" i="5"/>
  <c r="AV91" i="5"/>
  <c r="AX91" i="5"/>
  <c r="AU85" i="5"/>
  <c r="AQ85" i="5"/>
  <c r="AQ89" i="5"/>
  <c r="AU89" i="5"/>
  <c r="AU22" i="5" s="1"/>
  <c r="U86" i="13"/>
  <c r="V86" i="13" s="1"/>
  <c r="U152" i="13"/>
  <c r="V152" i="13" s="1"/>
  <c r="AQ19" i="5"/>
  <c r="U89" i="13"/>
  <c r="V89" i="13" s="1"/>
  <c r="U155" i="13"/>
  <c r="V155" i="13" s="1"/>
  <c r="AQ22" i="5"/>
  <c r="S85" i="13"/>
  <c r="T85" i="13" s="1"/>
  <c r="AL18" i="5"/>
  <c r="S151" i="13"/>
  <c r="T151" i="13" s="1"/>
  <c r="AP18" i="5"/>
  <c r="E24" i="2"/>
  <c r="E26" i="2"/>
  <c r="AK29" i="5"/>
  <c r="AU14" i="5"/>
  <c r="U81" i="13"/>
  <c r="V81" i="13" s="1"/>
  <c r="AQ14" i="5"/>
  <c r="U147" i="13"/>
  <c r="V147" i="13" s="1"/>
  <c r="I36" i="30"/>
  <c r="H34" i="30"/>
  <c r="D225" i="22"/>
  <c r="D226" i="22" s="1"/>
  <c r="AX148" i="5" l="1"/>
  <c r="AV148" i="5"/>
  <c r="AU110" i="7"/>
  <c r="AS110" i="7"/>
  <c r="AT110" i="7"/>
  <c r="AN107" i="6"/>
  <c r="AL107" i="6"/>
  <c r="AX150" i="29"/>
  <c r="AV150" i="29"/>
  <c r="AV42" i="29"/>
  <c r="AX42" i="29"/>
  <c r="AV149" i="5"/>
  <c r="AX149" i="5"/>
  <c r="AV160" i="5"/>
  <c r="AX160" i="5"/>
  <c r="AU17" i="5"/>
  <c r="AX17" i="5" s="1"/>
  <c r="AQ17" i="5"/>
  <c r="AL27" i="4"/>
  <c r="AN27" i="4"/>
  <c r="AO77" i="7"/>
  <c r="J110" i="30" s="1"/>
  <c r="J108" i="30" s="1"/>
  <c r="J112" i="30" s="1"/>
  <c r="AN70" i="6"/>
  <c r="AL70" i="6"/>
  <c r="AT72" i="7"/>
  <c r="AS72" i="7"/>
  <c r="AU72" i="7"/>
  <c r="AT92" i="7"/>
  <c r="AU92" i="7"/>
  <c r="AS92" i="7"/>
  <c r="AN90" i="6"/>
  <c r="AL90" i="6"/>
  <c r="AN62" i="6"/>
  <c r="AL62" i="6"/>
  <c r="AX87" i="29"/>
  <c r="AV87" i="29"/>
  <c r="AV68" i="29"/>
  <c r="AX68" i="29"/>
  <c r="U84" i="13"/>
  <c r="V84" i="13" s="1"/>
  <c r="AV106" i="5"/>
  <c r="AX106" i="5"/>
  <c r="AX62" i="5"/>
  <c r="AV62" i="5"/>
  <c r="AK96" i="4"/>
  <c r="AL96" i="4" s="1"/>
  <c r="AL105" i="4"/>
  <c r="AN105" i="4"/>
  <c r="AL61" i="4"/>
  <c r="AN61" i="4"/>
  <c r="U74" i="13"/>
  <c r="V74" i="13" s="1"/>
  <c r="AK118" i="4"/>
  <c r="AL118" i="4" s="1"/>
  <c r="AK29" i="4"/>
  <c r="AN29" i="4" s="1"/>
  <c r="AU25" i="29"/>
  <c r="AV25" i="29" s="1"/>
  <c r="U158" i="13"/>
  <c r="V158" i="13" s="1"/>
  <c r="U92" i="13"/>
  <c r="V92" i="13" s="1"/>
  <c r="AU25" i="5"/>
  <c r="AV25" i="5" s="1"/>
  <c r="AK98" i="6"/>
  <c r="AN98" i="6" s="1"/>
  <c r="AO27" i="7"/>
  <c r="AS97" i="7"/>
  <c r="AU97" i="7"/>
  <c r="AT97" i="7"/>
  <c r="AN95" i="6"/>
  <c r="AL95" i="6"/>
  <c r="AX158" i="29"/>
  <c r="AV158" i="29"/>
  <c r="AU19" i="29"/>
  <c r="AX152" i="29"/>
  <c r="AV152" i="29"/>
  <c r="AV72" i="29"/>
  <c r="AX72" i="29"/>
  <c r="AU162" i="5"/>
  <c r="AX162" i="5" s="1"/>
  <c r="AV158" i="5"/>
  <c r="AX158" i="5"/>
  <c r="AV154" i="5"/>
  <c r="AX154" i="5"/>
  <c r="AL171" i="4"/>
  <c r="AN171" i="4"/>
  <c r="AN175" i="4"/>
  <c r="AL175" i="4"/>
  <c r="AL172" i="4"/>
  <c r="AN172" i="4"/>
  <c r="AL156" i="4"/>
  <c r="AN156" i="4"/>
  <c r="AL155" i="4"/>
  <c r="AN155" i="4"/>
  <c r="AL160" i="4"/>
  <c r="AN160" i="4"/>
  <c r="AL114" i="4"/>
  <c r="AN114" i="4"/>
  <c r="AN108" i="4"/>
  <c r="AL108" i="4"/>
  <c r="AN85" i="4"/>
  <c r="AL85" i="4"/>
  <c r="AN66" i="4"/>
  <c r="AL66" i="4"/>
  <c r="AN17" i="4"/>
  <c r="AL17" i="4"/>
  <c r="W62" i="13"/>
  <c r="AN26" i="4"/>
  <c r="AL26" i="4"/>
  <c r="G34" i="18"/>
  <c r="AO18" i="7"/>
  <c r="AP17" i="7"/>
  <c r="H34" i="18" s="1"/>
  <c r="I34" i="18" s="1"/>
  <c r="AP100" i="7"/>
  <c r="AO17" i="7"/>
  <c r="AL26" i="6"/>
  <c r="X26" i="13"/>
  <c r="AN26" i="6"/>
  <c r="AO23" i="7"/>
  <c r="AU47" i="7"/>
  <c r="K128" i="30"/>
  <c r="AO28" i="7"/>
  <c r="AK120" i="6"/>
  <c r="AN120" i="6" s="1"/>
  <c r="AO123" i="7"/>
  <c r="J120" i="30" s="1"/>
  <c r="J118" i="30" s="1"/>
  <c r="J122" i="30" s="1"/>
  <c r="AO24" i="7"/>
  <c r="AN114" i="6"/>
  <c r="AL114" i="6"/>
  <c r="AT111" i="7"/>
  <c r="AS111" i="7"/>
  <c r="AU111" i="7"/>
  <c r="AN118" i="6"/>
  <c r="AL118" i="6"/>
  <c r="AT121" i="7"/>
  <c r="AU121" i="7"/>
  <c r="AS121" i="7"/>
  <c r="AT117" i="7"/>
  <c r="AS117" i="7"/>
  <c r="AU117" i="7"/>
  <c r="AL108" i="6"/>
  <c r="AN108" i="6"/>
  <c r="AO100" i="7"/>
  <c r="J115" i="30" s="1"/>
  <c r="J113" i="30" s="1"/>
  <c r="J117" i="30" s="1"/>
  <c r="J90" i="30" s="1"/>
  <c r="K90" i="30" s="1"/>
  <c r="AL85" i="6"/>
  <c r="AN85" i="6"/>
  <c r="U16" i="13"/>
  <c r="V16" i="13" s="1"/>
  <c r="AK16" i="6"/>
  <c r="AI16" i="6"/>
  <c r="AU87" i="7"/>
  <c r="AS87" i="7"/>
  <c r="AS47" i="7"/>
  <c r="AN45" i="6"/>
  <c r="AL45" i="6"/>
  <c r="AU20" i="29"/>
  <c r="AX20" i="29" s="1"/>
  <c r="AX149" i="29"/>
  <c r="AV149" i="29"/>
  <c r="AU162" i="29"/>
  <c r="AV157" i="29"/>
  <c r="AX157" i="29"/>
  <c r="AU16" i="29"/>
  <c r="AV16" i="29" s="1"/>
  <c r="AX153" i="29"/>
  <c r="AV153" i="29"/>
  <c r="AX81" i="29"/>
  <c r="AV81" i="29"/>
  <c r="AU14" i="29"/>
  <c r="AU24" i="5"/>
  <c r="AX24" i="5" s="1"/>
  <c r="AU74" i="5"/>
  <c r="AX74" i="5" s="1"/>
  <c r="AV69" i="5"/>
  <c r="AX69" i="5"/>
  <c r="AV61" i="5"/>
  <c r="AX61" i="5"/>
  <c r="AL169" i="4"/>
  <c r="AK184" i="4"/>
  <c r="AN169" i="4"/>
  <c r="AL177" i="4"/>
  <c r="AN177" i="4"/>
  <c r="AL157" i="4"/>
  <c r="AN157" i="4"/>
  <c r="AL153" i="4"/>
  <c r="AN153" i="4"/>
  <c r="AK162" i="4"/>
  <c r="AL132" i="4"/>
  <c r="AN132" i="4"/>
  <c r="AK140" i="4"/>
  <c r="AL94" i="4"/>
  <c r="AN94" i="4"/>
  <c r="AL63" i="4"/>
  <c r="AN63" i="4"/>
  <c r="AL67" i="4"/>
  <c r="AN67" i="4"/>
  <c r="AL60" i="4"/>
  <c r="AN60" i="4"/>
  <c r="AK74" i="4"/>
  <c r="AK52" i="4"/>
  <c r="W52" i="13" s="1"/>
  <c r="Y38" i="13"/>
  <c r="X38" i="13"/>
  <c r="X41" i="13"/>
  <c r="Y41" i="13"/>
  <c r="U52" i="13"/>
  <c r="V52" i="13" s="1"/>
  <c r="AI52" i="4"/>
  <c r="X45" i="13"/>
  <c r="Y45" i="13"/>
  <c r="W50" i="13"/>
  <c r="W72" i="13"/>
  <c r="W49" i="13"/>
  <c r="W71" i="13"/>
  <c r="X59" i="13"/>
  <c r="Y59" i="13"/>
  <c r="Y60" i="13"/>
  <c r="X60" i="13"/>
  <c r="Y67" i="13"/>
  <c r="X67" i="13"/>
  <c r="Y43" i="13"/>
  <c r="X43" i="13"/>
  <c r="W42" i="13"/>
  <c r="Y37" i="13"/>
  <c r="X37" i="13"/>
  <c r="Y65" i="13"/>
  <c r="X65" i="13"/>
  <c r="X64" i="13"/>
  <c r="Y64" i="13"/>
  <c r="AU169" i="7"/>
  <c r="AS169" i="7"/>
  <c r="AL142" i="6"/>
  <c r="AN142" i="6"/>
  <c r="J127" i="30"/>
  <c r="K123" i="30"/>
  <c r="AM132" i="7"/>
  <c r="AL146" i="7"/>
  <c r="AM146" i="7" s="1"/>
  <c r="AR132" i="7"/>
  <c r="AT132" i="7" s="1"/>
  <c r="AT146" i="7" s="1"/>
  <c r="AP146" i="7"/>
  <c r="AM112" i="7"/>
  <c r="AL123" i="7"/>
  <c r="AM123" i="7" s="1"/>
  <c r="AR112" i="7"/>
  <c r="AP123" i="7"/>
  <c r="AS86" i="7"/>
  <c r="AU86" i="7"/>
  <c r="AR100" i="7"/>
  <c r="AT86" i="7"/>
  <c r="F38" i="18"/>
  <c r="F118" i="18"/>
  <c r="AL66" i="6"/>
  <c r="AN66" i="6"/>
  <c r="AK75" i="6"/>
  <c r="AL75" i="6" s="1"/>
  <c r="AG68" i="7"/>
  <c r="AP68" i="7"/>
  <c r="AO21" i="7"/>
  <c r="AI20" i="6"/>
  <c r="U20" i="13"/>
  <c r="V20" i="13" s="1"/>
  <c r="AK20" i="6"/>
  <c r="Q131" i="13"/>
  <c r="R131" i="13" s="1"/>
  <c r="AA21" i="7"/>
  <c r="AL68" i="7"/>
  <c r="AL77" i="7" s="1"/>
  <c r="AJ21" i="7"/>
  <c r="AF77" i="7"/>
  <c r="AG77" i="7" s="1"/>
  <c r="I100" i="30"/>
  <c r="AM44" i="7"/>
  <c r="AL20" i="7"/>
  <c r="G37" i="18"/>
  <c r="G117" i="18"/>
  <c r="AN19" i="6"/>
  <c r="W19" i="13"/>
  <c r="AL19" i="6"/>
  <c r="AR44" i="7"/>
  <c r="AP20" i="7"/>
  <c r="E127" i="18"/>
  <c r="AD30" i="7"/>
  <c r="F47" i="18" s="1"/>
  <c r="AR75" i="7"/>
  <c r="AP28" i="7"/>
  <c r="F70" i="22"/>
  <c r="F71" i="22" s="1"/>
  <c r="AR63" i="7"/>
  <c r="AP16" i="7"/>
  <c r="H26" i="22"/>
  <c r="H27" i="22" s="1"/>
  <c r="H29" i="22" s="1"/>
  <c r="H112" i="18"/>
  <c r="I112" i="18" s="1"/>
  <c r="H32" i="18"/>
  <c r="I32" i="18" s="1"/>
  <c r="AM73" i="7"/>
  <c r="AL26" i="7"/>
  <c r="W23" i="13"/>
  <c r="AN23" i="6"/>
  <c r="AL23" i="6"/>
  <c r="AU62" i="7"/>
  <c r="AS62" i="7"/>
  <c r="AR15" i="7"/>
  <c r="AR70" i="7"/>
  <c r="AT70" i="7" s="1"/>
  <c r="AP23" i="7"/>
  <c r="U125" i="13"/>
  <c r="G121" i="18"/>
  <c r="G41" i="18"/>
  <c r="U127" i="13"/>
  <c r="AR71" i="7"/>
  <c r="AT71" i="7" s="1"/>
  <c r="AP24" i="7"/>
  <c r="G45" i="18"/>
  <c r="G125" i="18"/>
  <c r="AR73" i="7"/>
  <c r="AT73" i="7" s="1"/>
  <c r="AP26" i="7"/>
  <c r="AT62" i="7"/>
  <c r="AM71" i="7"/>
  <c r="AL24" i="7"/>
  <c r="I74" i="30"/>
  <c r="H70" i="30"/>
  <c r="F22" i="2" s="1"/>
  <c r="H89" i="30"/>
  <c r="AN22" i="6"/>
  <c r="W22" i="13"/>
  <c r="AL22" i="6"/>
  <c r="G123" i="18"/>
  <c r="G43" i="18"/>
  <c r="AN15" i="6"/>
  <c r="AL15" i="6"/>
  <c r="W15" i="13"/>
  <c r="AL25" i="6"/>
  <c r="W25" i="13"/>
  <c r="AN25" i="6"/>
  <c r="X14" i="13"/>
  <c r="Y14" i="13"/>
  <c r="G38" i="22"/>
  <c r="G40" i="22" s="1"/>
  <c r="AS64" i="7"/>
  <c r="AU64" i="7"/>
  <c r="AR17" i="7"/>
  <c r="AM75" i="7"/>
  <c r="AL28" i="7"/>
  <c r="G40" i="18"/>
  <c r="G120" i="18"/>
  <c r="G113" i="18"/>
  <c r="G33" i="18"/>
  <c r="E101" i="22"/>
  <c r="E102" i="22" s="1"/>
  <c r="AM74" i="7"/>
  <c r="AL27" i="7"/>
  <c r="AR74" i="7"/>
  <c r="AT74" i="7" s="1"/>
  <c r="AP27" i="7"/>
  <c r="G44" i="18"/>
  <c r="G124" i="18"/>
  <c r="AM70" i="7"/>
  <c r="AL23" i="7"/>
  <c r="AM63" i="7"/>
  <c r="AL16" i="7"/>
  <c r="AL27" i="6"/>
  <c r="AN27" i="6"/>
  <c r="W27" i="13"/>
  <c r="AJ54" i="7"/>
  <c r="AO54" i="7"/>
  <c r="J105" i="30" s="1"/>
  <c r="J103" i="30" s="1"/>
  <c r="AI30" i="7"/>
  <c r="AF29" i="6"/>
  <c r="Z30" i="7"/>
  <c r="Q140" i="13" s="1"/>
  <c r="R140" i="13" s="1"/>
  <c r="AH29" i="6"/>
  <c r="AI29" i="6" s="1"/>
  <c r="AL47" i="6"/>
  <c r="AN47" i="6"/>
  <c r="E28" i="2"/>
  <c r="E32" i="2"/>
  <c r="AM42" i="7"/>
  <c r="AL18" i="7"/>
  <c r="AG49" i="7"/>
  <c r="AR42" i="7"/>
  <c r="AT42" i="7" s="1"/>
  <c r="AP18" i="7"/>
  <c r="U24" i="13"/>
  <c r="V24" i="13" s="1"/>
  <c r="AK24" i="6"/>
  <c r="AI24" i="6"/>
  <c r="AL46" i="7"/>
  <c r="AJ22" i="7"/>
  <c r="W18" i="13"/>
  <c r="AL18" i="6"/>
  <c r="AN18" i="6"/>
  <c r="F119" i="18"/>
  <c r="F39" i="18"/>
  <c r="I107" i="30"/>
  <c r="I98" i="30"/>
  <c r="T29" i="13"/>
  <c r="AP19" i="7"/>
  <c r="AR43" i="7"/>
  <c r="AT43" i="7" s="1"/>
  <c r="G88" i="30"/>
  <c r="G102" i="30"/>
  <c r="AA22" i="7"/>
  <c r="Q132" i="13"/>
  <c r="R132" i="13" s="1"/>
  <c r="AG46" i="7"/>
  <c r="AL49" i="7"/>
  <c r="AJ25" i="7"/>
  <c r="F32" i="2"/>
  <c r="F28" i="2"/>
  <c r="AP46" i="7"/>
  <c r="AO22" i="7"/>
  <c r="G116" i="18"/>
  <c r="G36" i="18"/>
  <c r="AK52" i="6"/>
  <c r="H88" i="30"/>
  <c r="AM43" i="7"/>
  <c r="AL19" i="7"/>
  <c r="AP49" i="7"/>
  <c r="AO25" i="7"/>
  <c r="F122" i="18"/>
  <c r="F42" i="18"/>
  <c r="AI21" i="6"/>
  <c r="U21" i="13"/>
  <c r="V21" i="13" s="1"/>
  <c r="AK21" i="6"/>
  <c r="AF54" i="7"/>
  <c r="AG54" i="7" s="1"/>
  <c r="AL17" i="6"/>
  <c r="AN17" i="6"/>
  <c r="W17" i="13"/>
  <c r="G115" i="18"/>
  <c r="G35" i="18"/>
  <c r="Q135" i="13"/>
  <c r="R135" i="13" s="1"/>
  <c r="AA25" i="7"/>
  <c r="AU140" i="29"/>
  <c r="AU22" i="29"/>
  <c r="AX22" i="29" s="1"/>
  <c r="AV27" i="29"/>
  <c r="AX27" i="29"/>
  <c r="AU118" i="29"/>
  <c r="AX88" i="29"/>
  <c r="AV88" i="29"/>
  <c r="AV93" i="29"/>
  <c r="AX93" i="29"/>
  <c r="AU26" i="29"/>
  <c r="AV84" i="29"/>
  <c r="AX84" i="29"/>
  <c r="AU17" i="29"/>
  <c r="AU96" i="29"/>
  <c r="AV70" i="29"/>
  <c r="AX70" i="29"/>
  <c r="AV24" i="29"/>
  <c r="AX24" i="29"/>
  <c r="AX18" i="29"/>
  <c r="AV18" i="29"/>
  <c r="AP29" i="29"/>
  <c r="AQ29" i="29" s="1"/>
  <c r="AV61" i="29"/>
  <c r="AX61" i="29"/>
  <c r="AU74" i="29"/>
  <c r="I52" i="30"/>
  <c r="J54" i="30"/>
  <c r="J52" i="30" s="1"/>
  <c r="AV21" i="29"/>
  <c r="AX21" i="29"/>
  <c r="AV15" i="29"/>
  <c r="AX15" i="29"/>
  <c r="AU23" i="29"/>
  <c r="AX46" i="29"/>
  <c r="AV46" i="29"/>
  <c r="AV52" i="29"/>
  <c r="AX52" i="29"/>
  <c r="U157" i="13"/>
  <c r="V157" i="13" s="1"/>
  <c r="AV27" i="5"/>
  <c r="W94" i="13"/>
  <c r="AX27" i="5"/>
  <c r="W160" i="13"/>
  <c r="U91" i="13"/>
  <c r="V91" i="13" s="1"/>
  <c r="U83" i="13"/>
  <c r="V83" i="13" s="1"/>
  <c r="U149" i="13"/>
  <c r="V149" i="13" s="1"/>
  <c r="AQ16" i="5"/>
  <c r="AV127" i="5"/>
  <c r="AX127" i="5"/>
  <c r="AU140" i="5"/>
  <c r="AU16" i="5"/>
  <c r="AV23" i="5"/>
  <c r="W156" i="13"/>
  <c r="Y156" i="13" s="1"/>
  <c r="AX23" i="5"/>
  <c r="AV135" i="5"/>
  <c r="AX135" i="5"/>
  <c r="AV131" i="5"/>
  <c r="AX131" i="5"/>
  <c r="AX118" i="5"/>
  <c r="AV118" i="5"/>
  <c r="X90" i="13"/>
  <c r="AX21" i="5"/>
  <c r="AV21" i="5"/>
  <c r="W88" i="13"/>
  <c r="W154" i="13"/>
  <c r="AQ15" i="5"/>
  <c r="U82" i="13"/>
  <c r="V82" i="13" s="1"/>
  <c r="U148" i="13"/>
  <c r="V148" i="13" s="1"/>
  <c r="AX85" i="5"/>
  <c r="AV85" i="5"/>
  <c r="AU15" i="5"/>
  <c r="AV82" i="5"/>
  <c r="AX82" i="5"/>
  <c r="AU96" i="5"/>
  <c r="AX93" i="5"/>
  <c r="AV93" i="5"/>
  <c r="AU26" i="5"/>
  <c r="AQ26" i="5"/>
  <c r="U93" i="13"/>
  <c r="V93" i="13" s="1"/>
  <c r="U159" i="13"/>
  <c r="V159" i="13" s="1"/>
  <c r="AV20" i="5"/>
  <c r="W153" i="13"/>
  <c r="AX20" i="5"/>
  <c r="W87" i="13"/>
  <c r="AV89" i="5"/>
  <c r="AX89" i="5"/>
  <c r="W86" i="13"/>
  <c r="W152" i="13"/>
  <c r="AV19" i="5"/>
  <c r="AX19" i="5"/>
  <c r="U151" i="13"/>
  <c r="V151" i="13" s="1"/>
  <c r="U85" i="13"/>
  <c r="V85" i="13" s="1"/>
  <c r="AQ18" i="5"/>
  <c r="AV14" i="5"/>
  <c r="AX14" i="5"/>
  <c r="W81" i="13"/>
  <c r="W147" i="13"/>
  <c r="AU18" i="5"/>
  <c r="F24" i="2"/>
  <c r="F26" i="2"/>
  <c r="J36" i="30"/>
  <c r="J34" i="30" s="1"/>
  <c r="I34" i="30"/>
  <c r="AX22" i="5"/>
  <c r="W155" i="13"/>
  <c r="AV22" i="5"/>
  <c r="W89" i="13"/>
  <c r="AP29" i="5"/>
  <c r="AU52" i="5"/>
  <c r="S162" i="13"/>
  <c r="T162" i="13" s="1"/>
  <c r="AL29" i="5"/>
  <c r="S96" i="13"/>
  <c r="T96" i="13" s="1"/>
  <c r="D256" i="22"/>
  <c r="D257" i="22" s="1"/>
  <c r="AV17" i="5" l="1"/>
  <c r="W150" i="13"/>
  <c r="Y150" i="13" s="1"/>
  <c r="W84" i="13"/>
  <c r="X84" i="13" s="1"/>
  <c r="AN96" i="4"/>
  <c r="K108" i="30"/>
  <c r="AL29" i="4"/>
  <c r="AN118" i="4"/>
  <c r="AL98" i="6"/>
  <c r="AX25" i="29"/>
  <c r="AV162" i="5"/>
  <c r="W92" i="13"/>
  <c r="Y92" i="13" s="1"/>
  <c r="W158" i="13"/>
  <c r="X158" i="13" s="1"/>
  <c r="AX25" i="5"/>
  <c r="AT100" i="7"/>
  <c r="AX19" i="29"/>
  <c r="AV19" i="29"/>
  <c r="W74" i="13"/>
  <c r="Y74" i="13" s="1"/>
  <c r="AN52" i="4"/>
  <c r="Y62" i="13"/>
  <c r="X62" i="13"/>
  <c r="K118" i="30"/>
  <c r="H114" i="18"/>
  <c r="I114" i="18" s="1"/>
  <c r="AL120" i="6"/>
  <c r="K117" i="30"/>
  <c r="K113" i="30"/>
  <c r="AL16" i="6"/>
  <c r="AN16" i="6"/>
  <c r="W16" i="13"/>
  <c r="AV20" i="29"/>
  <c r="AX16" i="29"/>
  <c r="AV162" i="29"/>
  <c r="AX162" i="29"/>
  <c r="AV14" i="29"/>
  <c r="AX14" i="29"/>
  <c r="W91" i="13"/>
  <c r="Y91" i="13" s="1"/>
  <c r="AV24" i="5"/>
  <c r="W157" i="13"/>
  <c r="X157" i="13" s="1"/>
  <c r="AV74" i="5"/>
  <c r="AL52" i="4"/>
  <c r="AN184" i="4"/>
  <c r="AL184" i="4"/>
  <c r="AN162" i="4"/>
  <c r="AL162" i="4"/>
  <c r="AL140" i="4"/>
  <c r="AN140" i="4"/>
  <c r="AL74" i="4"/>
  <c r="AN74" i="4"/>
  <c r="Y49" i="13"/>
  <c r="X49" i="13"/>
  <c r="X42" i="13"/>
  <c r="Y42" i="13"/>
  <c r="X52" i="13"/>
  <c r="Y52" i="13"/>
  <c r="X71" i="13"/>
  <c r="Y71" i="13"/>
  <c r="Y72" i="13"/>
  <c r="X72" i="13"/>
  <c r="Y50" i="13"/>
  <c r="X50" i="13"/>
  <c r="AN75" i="6"/>
  <c r="F127" i="18"/>
  <c r="AM77" i="7"/>
  <c r="J92" i="30"/>
  <c r="K92" i="30" s="1"/>
  <c r="K127" i="30"/>
  <c r="AS132" i="7"/>
  <c r="AU132" i="7"/>
  <c r="AR146" i="7"/>
  <c r="AU112" i="7"/>
  <c r="AS112" i="7"/>
  <c r="AR123" i="7"/>
  <c r="J91" i="30"/>
  <c r="K91" i="30" s="1"/>
  <c r="K122" i="30"/>
  <c r="AT112" i="7"/>
  <c r="AT123" i="7" s="1"/>
  <c r="AS100" i="7"/>
  <c r="AU100" i="7"/>
  <c r="G38" i="18"/>
  <c r="G118" i="18"/>
  <c r="AR68" i="7"/>
  <c r="AT68" i="7" s="1"/>
  <c r="AP21" i="7"/>
  <c r="AM68" i="7"/>
  <c r="AL21" i="7"/>
  <c r="AJ30" i="7"/>
  <c r="G127" i="18" s="1"/>
  <c r="AP77" i="7"/>
  <c r="W20" i="13"/>
  <c r="AN20" i="6"/>
  <c r="AL20" i="6"/>
  <c r="Y19" i="13"/>
  <c r="X19" i="13"/>
  <c r="H37" i="18"/>
  <c r="I37" i="18" s="1"/>
  <c r="H117" i="18"/>
  <c r="I117" i="18" s="1"/>
  <c r="AU44" i="7"/>
  <c r="AS44" i="7"/>
  <c r="AR20" i="7"/>
  <c r="AT44" i="7"/>
  <c r="U130" i="13"/>
  <c r="H44" i="18"/>
  <c r="I44" i="18" s="1"/>
  <c r="H124" i="18"/>
  <c r="I124" i="18" s="1"/>
  <c r="J74" i="30"/>
  <c r="J70" i="30" s="1"/>
  <c r="H22" i="2" s="1"/>
  <c r="I70" i="30"/>
  <c r="G22" i="2" s="1"/>
  <c r="I89" i="30"/>
  <c r="AS73" i="7"/>
  <c r="AU73" i="7"/>
  <c r="AR26" i="7"/>
  <c r="W125" i="13"/>
  <c r="AU15" i="7"/>
  <c r="AS15" i="7"/>
  <c r="Y23" i="13"/>
  <c r="X23" i="13"/>
  <c r="AS63" i="7"/>
  <c r="AU63" i="7"/>
  <c r="AT63" i="7"/>
  <c r="AR16" i="7"/>
  <c r="U133" i="13"/>
  <c r="AS74" i="7"/>
  <c r="AU74" i="7"/>
  <c r="AR27" i="7"/>
  <c r="AS17" i="7"/>
  <c r="AU17" i="7"/>
  <c r="W127" i="13"/>
  <c r="X25" i="13"/>
  <c r="Y25" i="13"/>
  <c r="H30" i="22"/>
  <c r="D32" i="22" s="1"/>
  <c r="H38" i="22"/>
  <c r="H40" i="22" s="1"/>
  <c r="I40" i="22" s="1"/>
  <c r="J40" i="22" s="1"/>
  <c r="K40" i="22" s="1"/>
  <c r="L40" i="22" s="1"/>
  <c r="M40" i="22" s="1"/>
  <c r="N40" i="22" s="1"/>
  <c r="O40" i="22" s="1"/>
  <c r="P40" i="22" s="1"/>
  <c r="Q40" i="22" s="1"/>
  <c r="R40" i="22" s="1"/>
  <c r="S40" i="22" s="1"/>
  <c r="T40" i="22" s="1"/>
  <c r="U40" i="22" s="1"/>
  <c r="V40" i="22" s="1"/>
  <c r="W40" i="22" s="1"/>
  <c r="D34" i="22"/>
  <c r="H33" i="18"/>
  <c r="I33" i="18" s="1"/>
  <c r="H113" i="18"/>
  <c r="I113" i="18" s="1"/>
  <c r="H125" i="18"/>
  <c r="I125" i="18" s="1"/>
  <c r="H45" i="18"/>
  <c r="I45" i="18" s="1"/>
  <c r="U134" i="13"/>
  <c r="X27" i="13"/>
  <c r="Y27" i="13"/>
  <c r="Y15" i="13"/>
  <c r="X15" i="13"/>
  <c r="U136" i="13"/>
  <c r="F101" i="22"/>
  <c r="F102" i="22" s="1"/>
  <c r="Y22" i="13"/>
  <c r="X22" i="13"/>
  <c r="D63" i="22"/>
  <c r="G70" i="22"/>
  <c r="G71" i="22" s="1"/>
  <c r="AS75" i="7"/>
  <c r="AU75" i="7"/>
  <c r="AR28" i="7"/>
  <c r="U126" i="13"/>
  <c r="E132" i="22"/>
  <c r="E133" i="22" s="1"/>
  <c r="AT75" i="7"/>
  <c r="H121" i="18"/>
  <c r="I121" i="18" s="1"/>
  <c r="H41" i="18"/>
  <c r="I41" i="18" s="1"/>
  <c r="H40" i="18"/>
  <c r="I40" i="18" s="1"/>
  <c r="H120" i="18"/>
  <c r="I120" i="18" s="1"/>
  <c r="U137" i="13"/>
  <c r="K112" i="30"/>
  <c r="U138" i="13"/>
  <c r="H43" i="18"/>
  <c r="I43" i="18" s="1"/>
  <c r="H123" i="18"/>
  <c r="I123" i="18" s="1"/>
  <c r="AS71" i="7"/>
  <c r="AU71" i="7"/>
  <c r="AR24" i="7"/>
  <c r="AS70" i="7"/>
  <c r="AU70" i="7"/>
  <c r="AR23" i="7"/>
  <c r="J100" i="30"/>
  <c r="AK29" i="6"/>
  <c r="W29" i="13" s="1"/>
  <c r="AA30" i="7"/>
  <c r="AO30" i="7"/>
  <c r="U29" i="13"/>
  <c r="V29" i="13" s="1"/>
  <c r="AP54" i="7"/>
  <c r="Y17" i="13"/>
  <c r="X17" i="13"/>
  <c r="J107" i="30"/>
  <c r="J98" i="30"/>
  <c r="K103" i="30"/>
  <c r="G42" i="18"/>
  <c r="G122" i="18"/>
  <c r="G39" i="18"/>
  <c r="G119" i="18"/>
  <c r="AM49" i="7"/>
  <c r="AL25" i="7"/>
  <c r="E25" i="2"/>
  <c r="G28" i="2"/>
  <c r="G32" i="2"/>
  <c r="AM46" i="7"/>
  <c r="AL22" i="7"/>
  <c r="H35" i="18"/>
  <c r="I35" i="18" s="1"/>
  <c r="H115" i="18"/>
  <c r="I115" i="18" s="1"/>
  <c r="AL54" i="7"/>
  <c r="AM54" i="7" s="1"/>
  <c r="X18" i="13"/>
  <c r="Y18" i="13"/>
  <c r="AR46" i="7"/>
  <c r="AT46" i="7" s="1"/>
  <c r="AP22" i="7"/>
  <c r="I88" i="30"/>
  <c r="I102" i="30"/>
  <c r="AS42" i="7"/>
  <c r="AU42" i="7"/>
  <c r="AR18" i="7"/>
  <c r="U128" i="13"/>
  <c r="AL52" i="6"/>
  <c r="AN52" i="6"/>
  <c r="AN24" i="6"/>
  <c r="AL24" i="6"/>
  <c r="W24" i="13"/>
  <c r="W21" i="13"/>
  <c r="AN21" i="6"/>
  <c r="AL21" i="6"/>
  <c r="U129" i="13"/>
  <c r="AR49" i="7"/>
  <c r="AP25" i="7"/>
  <c r="AS43" i="7"/>
  <c r="AU43" i="7"/>
  <c r="AR19" i="7"/>
  <c r="H116" i="18"/>
  <c r="I116" i="18" s="1"/>
  <c r="H36" i="18"/>
  <c r="I36" i="18" s="1"/>
  <c r="AV22" i="29"/>
  <c r="AX140" i="29"/>
  <c r="AV140" i="29"/>
  <c r="AX118" i="29"/>
  <c r="AV118" i="29"/>
  <c r="AU29" i="29"/>
  <c r="AX29" i="29" s="1"/>
  <c r="AV96" i="29"/>
  <c r="AX96" i="29"/>
  <c r="AX17" i="29"/>
  <c r="AV17" i="29"/>
  <c r="AV26" i="29"/>
  <c r="AX26" i="29"/>
  <c r="AX74" i="29"/>
  <c r="AV74" i="29"/>
  <c r="AX23" i="29"/>
  <c r="AV23" i="29"/>
  <c r="Y94" i="13"/>
  <c r="X94" i="13"/>
  <c r="Y160" i="13"/>
  <c r="X160" i="13"/>
  <c r="AV16" i="5"/>
  <c r="W149" i="13"/>
  <c r="W83" i="13"/>
  <c r="AX16" i="5"/>
  <c r="AV140" i="5"/>
  <c r="AX140" i="5"/>
  <c r="X156" i="13"/>
  <c r="Y154" i="13"/>
  <c r="X154" i="13"/>
  <c r="Y88" i="13"/>
  <c r="X88" i="13"/>
  <c r="AV26" i="5"/>
  <c r="AX26" i="5"/>
  <c r="W93" i="13"/>
  <c r="W159" i="13"/>
  <c r="X152" i="13"/>
  <c r="Y152" i="13"/>
  <c r="AV15" i="5"/>
  <c r="W82" i="13"/>
  <c r="AX15" i="5"/>
  <c r="W148" i="13"/>
  <c r="X86" i="13"/>
  <c r="Y86" i="13"/>
  <c r="AU29" i="5"/>
  <c r="W162" i="13" s="1"/>
  <c r="Y87" i="13"/>
  <c r="X87" i="13"/>
  <c r="Y153" i="13"/>
  <c r="X153" i="13"/>
  <c r="AX96" i="5"/>
  <c r="AV96" i="5"/>
  <c r="G26" i="2"/>
  <c r="G24" i="2"/>
  <c r="H24" i="2"/>
  <c r="H26" i="2"/>
  <c r="AV52" i="5"/>
  <c r="AX52" i="5"/>
  <c r="AQ29" i="5"/>
  <c r="U96" i="13"/>
  <c r="V96" i="13" s="1"/>
  <c r="U162" i="13"/>
  <c r="V162" i="13" s="1"/>
  <c r="Y147" i="13"/>
  <c r="X147" i="13"/>
  <c r="X89" i="13"/>
  <c r="Y89" i="13"/>
  <c r="W85" i="13"/>
  <c r="W151" i="13"/>
  <c r="AX18" i="5"/>
  <c r="AV18" i="5"/>
  <c r="X81" i="13"/>
  <c r="Y81" i="13"/>
  <c r="Y155" i="13"/>
  <c r="X155" i="13"/>
  <c r="D287" i="22"/>
  <c r="D288" i="22" s="1"/>
  <c r="Y84" i="13" l="1"/>
  <c r="X150" i="13"/>
  <c r="X91" i="13"/>
  <c r="X74" i="13"/>
  <c r="Y158" i="13"/>
  <c r="X92" i="13"/>
  <c r="Y157" i="13"/>
  <c r="X16" i="13"/>
  <c r="Y16" i="13"/>
  <c r="AR77" i="7"/>
  <c r="AU77" i="7" s="1"/>
  <c r="G47" i="18"/>
  <c r="J89" i="30"/>
  <c r="K89" i="30" s="1"/>
  <c r="AS146" i="7"/>
  <c r="AU146" i="7"/>
  <c r="AS123" i="7"/>
  <c r="AU123" i="7"/>
  <c r="U131" i="13"/>
  <c r="AT77" i="7"/>
  <c r="X20" i="13"/>
  <c r="Y20" i="13"/>
  <c r="H38" i="18"/>
  <c r="I38" i="18" s="1"/>
  <c r="H118" i="18"/>
  <c r="I118" i="18" s="1"/>
  <c r="AU68" i="7"/>
  <c r="AS68" i="7"/>
  <c r="AR21" i="7"/>
  <c r="AU20" i="7"/>
  <c r="W130" i="13"/>
  <c r="AS20" i="7"/>
  <c r="AL29" i="6"/>
  <c r="AP30" i="7"/>
  <c r="H47" i="18" s="1"/>
  <c r="I47" i="18" s="1"/>
  <c r="AL30" i="7"/>
  <c r="U140" i="13" s="1"/>
  <c r="X127" i="13"/>
  <c r="Y127" i="13"/>
  <c r="W138" i="13"/>
  <c r="AS28" i="7"/>
  <c r="AU28" i="7"/>
  <c r="AS16" i="7"/>
  <c r="W126" i="13"/>
  <c r="AU16" i="7"/>
  <c r="E163" i="22"/>
  <c r="E164" i="22" s="1"/>
  <c r="AU23" i="7"/>
  <c r="AS23" i="7"/>
  <c r="W133" i="13"/>
  <c r="F132" i="22"/>
  <c r="F133" i="22" s="1"/>
  <c r="Y125" i="13"/>
  <c r="X125" i="13"/>
  <c r="AS26" i="7"/>
  <c r="W136" i="13"/>
  <c r="AU26" i="7"/>
  <c r="AS24" i="7"/>
  <c r="AU24" i="7"/>
  <c r="W134" i="13"/>
  <c r="D94" i="22"/>
  <c r="H71" i="22"/>
  <c r="I71" i="22" s="1"/>
  <c r="J71" i="22" s="1"/>
  <c r="K71" i="22" s="1"/>
  <c r="L71" i="22" s="1"/>
  <c r="M71" i="22" s="1"/>
  <c r="N71" i="22" s="1"/>
  <c r="O71" i="22" s="1"/>
  <c r="P71" i="22" s="1"/>
  <c r="Q71" i="22" s="1"/>
  <c r="R71" i="22" s="1"/>
  <c r="S71" i="22" s="1"/>
  <c r="T71" i="22" s="1"/>
  <c r="U71" i="22" s="1"/>
  <c r="V71" i="22" s="1"/>
  <c r="W71" i="22" s="1"/>
  <c r="G101" i="22"/>
  <c r="G102" i="22" s="1"/>
  <c r="AU27" i="7"/>
  <c r="AS27" i="7"/>
  <c r="W137" i="13"/>
  <c r="AN29" i="6"/>
  <c r="AR54" i="7"/>
  <c r="AS54" i="7" s="1"/>
  <c r="X29" i="13"/>
  <c r="Y29" i="13"/>
  <c r="H32" i="2"/>
  <c r="H28" i="2"/>
  <c r="K98" i="30"/>
  <c r="H122" i="18"/>
  <c r="I122" i="18" s="1"/>
  <c r="H42" i="18"/>
  <c r="I42" i="18" s="1"/>
  <c r="X21" i="13"/>
  <c r="Y21" i="13"/>
  <c r="J88" i="30"/>
  <c r="K88" i="30" s="1"/>
  <c r="J102" i="30"/>
  <c r="K107" i="30"/>
  <c r="AS49" i="7"/>
  <c r="AU49" i="7"/>
  <c r="AR25" i="7"/>
  <c r="AU18" i="7"/>
  <c r="AS18" i="7"/>
  <c r="W128" i="13"/>
  <c r="H119" i="18"/>
  <c r="I119" i="18" s="1"/>
  <c r="H39" i="18"/>
  <c r="I39" i="18" s="1"/>
  <c r="U135" i="13"/>
  <c r="Y24" i="13"/>
  <c r="X24" i="13"/>
  <c r="AU46" i="7"/>
  <c r="AS46" i="7"/>
  <c r="AR22" i="7"/>
  <c r="U132" i="13"/>
  <c r="AU19" i="7"/>
  <c r="AS19" i="7"/>
  <c r="W129" i="13"/>
  <c r="G25" i="2"/>
  <c r="AT49" i="7"/>
  <c r="AT54" i="7" s="1"/>
  <c r="AV29" i="29"/>
  <c r="W96" i="13"/>
  <c r="Y96" i="13" s="1"/>
  <c r="AV29" i="5"/>
  <c r="Y83" i="13"/>
  <c r="X83" i="13"/>
  <c r="Y149" i="13"/>
  <c r="X149" i="13"/>
  <c r="AX29" i="5"/>
  <c r="Y148" i="13"/>
  <c r="X148" i="13"/>
  <c r="X159" i="13"/>
  <c r="Y159" i="13"/>
  <c r="Y93" i="13"/>
  <c r="X93" i="13"/>
  <c r="Y82" i="13"/>
  <c r="X82" i="13"/>
  <c r="Y162" i="13"/>
  <c r="X162" i="13"/>
  <c r="Y85" i="13"/>
  <c r="X85" i="13"/>
  <c r="Y151" i="13"/>
  <c r="X151" i="13"/>
  <c r="D318" i="22"/>
  <c r="D319" i="22" s="1"/>
  <c r="AS77" i="7" l="1"/>
  <c r="H127" i="18"/>
  <c r="I127" i="18" s="1"/>
  <c r="AS21" i="7"/>
  <c r="AU21" i="7"/>
  <c r="W131" i="13"/>
  <c r="AU54" i="7"/>
  <c r="Y130" i="13"/>
  <c r="X130" i="13"/>
  <c r="Y134" i="13"/>
  <c r="X134" i="13"/>
  <c r="X137" i="13"/>
  <c r="Y137" i="13"/>
  <c r="X136" i="13"/>
  <c r="Y136" i="13"/>
  <c r="E194" i="22"/>
  <c r="E195" i="22" s="1"/>
  <c r="Y138" i="13"/>
  <c r="X138" i="13"/>
  <c r="G132" i="22"/>
  <c r="G133" i="22" s="1"/>
  <c r="D125" i="22"/>
  <c r="H102" i="22"/>
  <c r="I102" i="22" s="1"/>
  <c r="J102" i="22" s="1"/>
  <c r="K102" i="22" s="1"/>
  <c r="L102" i="22" s="1"/>
  <c r="M102" i="22" s="1"/>
  <c r="N102" i="22" s="1"/>
  <c r="O102" i="22" s="1"/>
  <c r="P102" i="22" s="1"/>
  <c r="Q102" i="22" s="1"/>
  <c r="R102" i="22" s="1"/>
  <c r="S102" i="22" s="1"/>
  <c r="T102" i="22" s="1"/>
  <c r="U102" i="22" s="1"/>
  <c r="V102" i="22" s="1"/>
  <c r="W102" i="22" s="1"/>
  <c r="F163" i="22"/>
  <c r="F164" i="22" s="1"/>
  <c r="Y126" i="13"/>
  <c r="X126" i="13"/>
  <c r="Y133" i="13"/>
  <c r="X133" i="13"/>
  <c r="Y128" i="13"/>
  <c r="X128" i="13"/>
  <c r="Y129" i="13"/>
  <c r="X129" i="13"/>
  <c r="H25" i="2"/>
  <c r="AS25" i="7"/>
  <c r="AU25" i="7"/>
  <c r="W135" i="13"/>
  <c r="AU22" i="7"/>
  <c r="AS22" i="7"/>
  <c r="W132" i="13"/>
  <c r="I28" i="2"/>
  <c r="I32" i="2"/>
  <c r="AR30" i="7"/>
  <c r="X96" i="13"/>
  <c r="D349" i="22"/>
  <c r="D350" i="22" s="1"/>
  <c r="X131" i="13" l="1"/>
  <c r="Y131" i="13"/>
  <c r="F194" i="22"/>
  <c r="F195" i="22" s="1"/>
  <c r="E225" i="22"/>
  <c r="E226" i="22" s="1"/>
  <c r="G163" i="22"/>
  <c r="G164" i="22" s="1"/>
  <c r="H133" i="22"/>
  <c r="I133" i="22" s="1"/>
  <c r="J133" i="22" s="1"/>
  <c r="K133" i="22" s="1"/>
  <c r="L133" i="22" s="1"/>
  <c r="M133" i="22" s="1"/>
  <c r="N133" i="22" s="1"/>
  <c r="O133" i="22" s="1"/>
  <c r="P133" i="22" s="1"/>
  <c r="Q133" i="22" s="1"/>
  <c r="R133" i="22" s="1"/>
  <c r="S133" i="22" s="1"/>
  <c r="T133" i="22" s="1"/>
  <c r="U133" i="22" s="1"/>
  <c r="V133" i="22" s="1"/>
  <c r="W133" i="22" s="1"/>
  <c r="D156" i="22"/>
  <c r="Y132" i="13"/>
  <c r="X132" i="13"/>
  <c r="X135" i="13"/>
  <c r="Y135" i="13"/>
  <c r="AU30" i="7"/>
  <c r="W140" i="13"/>
  <c r="AS30" i="7"/>
  <c r="D380" i="22"/>
  <c r="D381" i="22" s="1"/>
  <c r="D187" i="22" l="1"/>
  <c r="G194" i="22"/>
  <c r="G195" i="22" s="1"/>
  <c r="H164" i="22"/>
  <c r="I164" i="22" s="1"/>
  <c r="J164" i="22" s="1"/>
  <c r="K164" i="22" s="1"/>
  <c r="L164" i="22" s="1"/>
  <c r="M164" i="22" s="1"/>
  <c r="N164" i="22" s="1"/>
  <c r="O164" i="22" s="1"/>
  <c r="P164" i="22" s="1"/>
  <c r="Q164" i="22" s="1"/>
  <c r="R164" i="22" s="1"/>
  <c r="S164" i="22" s="1"/>
  <c r="T164" i="22" s="1"/>
  <c r="U164" i="22" s="1"/>
  <c r="V164" i="22" s="1"/>
  <c r="W164" i="22" s="1"/>
  <c r="E256" i="22"/>
  <c r="E257" i="22" s="1"/>
  <c r="F225" i="22"/>
  <c r="F226" i="22" s="1"/>
  <c r="Y140" i="13"/>
  <c r="X140" i="13"/>
  <c r="D411" i="22"/>
  <c r="D412" i="22" s="1"/>
  <c r="D18" i="31" l="1"/>
  <c r="D23" i="31" s="1"/>
  <c r="D35" i="31"/>
  <c r="D42" i="31" s="1"/>
  <c r="E287" i="22"/>
  <c r="E288" i="22" s="1"/>
  <c r="F256" i="22"/>
  <c r="F257" i="22" s="1"/>
  <c r="H195" i="22"/>
  <c r="I195" i="22" s="1"/>
  <c r="J195" i="22" s="1"/>
  <c r="K195" i="22" s="1"/>
  <c r="L195" i="22" s="1"/>
  <c r="M195" i="22" s="1"/>
  <c r="N195" i="22" s="1"/>
  <c r="O195" i="22" s="1"/>
  <c r="P195" i="22" s="1"/>
  <c r="Q195" i="22" s="1"/>
  <c r="R195" i="22" s="1"/>
  <c r="S195" i="22" s="1"/>
  <c r="T195" i="22" s="1"/>
  <c r="U195" i="22" s="1"/>
  <c r="V195" i="22" s="1"/>
  <c r="W195" i="22" s="1"/>
  <c r="D218" i="22"/>
  <c r="G225" i="22"/>
  <c r="G226" i="22" s="1"/>
  <c r="D442" i="22"/>
  <c r="D443" i="22" s="1"/>
  <c r="C47" i="31" l="1"/>
  <c r="H226" i="22"/>
  <c r="I226" i="22" s="1"/>
  <c r="J226" i="22" s="1"/>
  <c r="K226" i="22" s="1"/>
  <c r="L226" i="22" s="1"/>
  <c r="M226" i="22" s="1"/>
  <c r="N226" i="22" s="1"/>
  <c r="O226" i="22" s="1"/>
  <c r="P226" i="22" s="1"/>
  <c r="Q226" i="22" s="1"/>
  <c r="R226" i="22" s="1"/>
  <c r="S226" i="22" s="1"/>
  <c r="T226" i="22" s="1"/>
  <c r="U226" i="22" s="1"/>
  <c r="V226" i="22" s="1"/>
  <c r="W226" i="22" s="1"/>
  <c r="G256" i="22"/>
  <c r="G257" i="22" s="1"/>
  <c r="D249" i="22"/>
  <c r="F287" i="22"/>
  <c r="F288" i="22" s="1"/>
  <c r="E318" i="22"/>
  <c r="E319" i="22" s="1"/>
  <c r="E349" i="22" l="1"/>
  <c r="E350" i="22" s="1"/>
  <c r="F318" i="22"/>
  <c r="F319" i="22" s="1"/>
  <c r="H257" i="22"/>
  <c r="I257" i="22" s="1"/>
  <c r="J257" i="22" s="1"/>
  <c r="K257" i="22" s="1"/>
  <c r="L257" i="22" s="1"/>
  <c r="M257" i="22" s="1"/>
  <c r="N257" i="22" s="1"/>
  <c r="O257" i="22" s="1"/>
  <c r="P257" i="22" s="1"/>
  <c r="Q257" i="22" s="1"/>
  <c r="R257" i="22" s="1"/>
  <c r="S257" i="22" s="1"/>
  <c r="T257" i="22" s="1"/>
  <c r="U257" i="22" s="1"/>
  <c r="V257" i="22" s="1"/>
  <c r="W257" i="22" s="1"/>
  <c r="D280" i="22"/>
  <c r="G287" i="22"/>
  <c r="G288" i="22" s="1"/>
  <c r="H288" i="22" l="1"/>
  <c r="I288" i="22" s="1"/>
  <c r="J288" i="22" s="1"/>
  <c r="K288" i="22" s="1"/>
  <c r="L288" i="22" s="1"/>
  <c r="M288" i="22" s="1"/>
  <c r="N288" i="22" s="1"/>
  <c r="O288" i="22" s="1"/>
  <c r="P288" i="22" s="1"/>
  <c r="Q288" i="22" s="1"/>
  <c r="R288" i="22" s="1"/>
  <c r="S288" i="22" s="1"/>
  <c r="T288" i="22" s="1"/>
  <c r="U288" i="22" s="1"/>
  <c r="V288" i="22" s="1"/>
  <c r="W288" i="22" s="1"/>
  <c r="D311" i="22"/>
  <c r="G318" i="22"/>
  <c r="G319" i="22" s="1"/>
  <c r="E380" i="22"/>
  <c r="E381" i="22" s="1"/>
  <c r="F349" i="22"/>
  <c r="F350" i="22" s="1"/>
  <c r="F380" i="22" l="1"/>
  <c r="F381" i="22" s="1"/>
  <c r="E411" i="22"/>
  <c r="E412" i="22" s="1"/>
  <c r="D342" i="22"/>
  <c r="H319" i="22"/>
  <c r="I319" i="22" s="1"/>
  <c r="J319" i="22" s="1"/>
  <c r="K319" i="22" s="1"/>
  <c r="L319" i="22" s="1"/>
  <c r="M319" i="22" s="1"/>
  <c r="N319" i="22" s="1"/>
  <c r="O319" i="22" s="1"/>
  <c r="P319" i="22" s="1"/>
  <c r="Q319" i="22" s="1"/>
  <c r="R319" i="22" s="1"/>
  <c r="S319" i="22" s="1"/>
  <c r="T319" i="22" s="1"/>
  <c r="U319" i="22" s="1"/>
  <c r="V319" i="22" s="1"/>
  <c r="W319" i="22" s="1"/>
  <c r="G349" i="22"/>
  <c r="G350" i="22" s="1"/>
  <c r="G380" i="22" l="1"/>
  <c r="G381" i="22" s="1"/>
  <c r="H350" i="22"/>
  <c r="I350" i="22" s="1"/>
  <c r="J350" i="22" s="1"/>
  <c r="K350" i="22" s="1"/>
  <c r="L350" i="22" s="1"/>
  <c r="M350" i="22" s="1"/>
  <c r="N350" i="22" s="1"/>
  <c r="O350" i="22" s="1"/>
  <c r="P350" i="22" s="1"/>
  <c r="Q350" i="22" s="1"/>
  <c r="R350" i="22" s="1"/>
  <c r="S350" i="22" s="1"/>
  <c r="T350" i="22" s="1"/>
  <c r="U350" i="22" s="1"/>
  <c r="V350" i="22" s="1"/>
  <c r="W350" i="22" s="1"/>
  <c r="D373" i="22"/>
  <c r="C23" i="24" s="1"/>
  <c r="E442" i="22"/>
  <c r="E443" i="22" s="1"/>
  <c r="F411" i="22"/>
  <c r="F412" i="22" s="1"/>
  <c r="F442" i="22" l="1"/>
  <c r="F443" i="22" s="1"/>
  <c r="H381" i="22"/>
  <c r="I381" i="22" s="1"/>
  <c r="J381" i="22" s="1"/>
  <c r="K381" i="22" s="1"/>
  <c r="L381" i="22" s="1"/>
  <c r="M381" i="22" s="1"/>
  <c r="N381" i="22" s="1"/>
  <c r="O381" i="22" s="1"/>
  <c r="P381" i="22" s="1"/>
  <c r="Q381" i="22" s="1"/>
  <c r="R381" i="22" s="1"/>
  <c r="S381" i="22" s="1"/>
  <c r="T381" i="22" s="1"/>
  <c r="U381" i="22" s="1"/>
  <c r="V381" i="22" s="1"/>
  <c r="W381" i="22" s="1"/>
  <c r="G411" i="22"/>
  <c r="G412" i="22" s="1"/>
  <c r="D404" i="22"/>
  <c r="C24" i="24" s="1"/>
  <c r="G442" i="22" l="1"/>
  <c r="G443" i="22" s="1"/>
  <c r="H443" i="22" s="1"/>
  <c r="I443" i="22" s="1"/>
  <c r="J443" i="22" s="1"/>
  <c r="K443" i="22" s="1"/>
  <c r="L443" i="22" s="1"/>
  <c r="M443" i="22" s="1"/>
  <c r="N443" i="22" s="1"/>
  <c r="O443" i="22" s="1"/>
  <c r="P443" i="22" s="1"/>
  <c r="Q443" i="22" s="1"/>
  <c r="R443" i="22" s="1"/>
  <c r="S443" i="22" s="1"/>
  <c r="T443" i="22" s="1"/>
  <c r="U443" i="22" s="1"/>
  <c r="V443" i="22" s="1"/>
  <c r="W443" i="22" s="1"/>
  <c r="H412" i="22"/>
  <c r="I412" i="22" s="1"/>
  <c r="J412" i="22" s="1"/>
  <c r="K412" i="22" s="1"/>
  <c r="L412" i="22" s="1"/>
  <c r="M412" i="22" s="1"/>
  <c r="N412" i="22" s="1"/>
  <c r="O412" i="22" s="1"/>
  <c r="P412" i="22" s="1"/>
  <c r="Q412" i="22" s="1"/>
  <c r="R412" i="22" s="1"/>
  <c r="S412" i="22" s="1"/>
  <c r="T412" i="22" s="1"/>
  <c r="U412" i="22" s="1"/>
  <c r="V412" i="22" s="1"/>
  <c r="W412" i="22" s="1"/>
  <c r="D435" i="22"/>
  <c r="AE15" i="7"/>
  <c r="AE169" i="7"/>
  <c r="H131" i="30" s="1"/>
  <c r="AE25" i="7"/>
  <c r="AE21" i="7"/>
  <c r="AE17" i="7"/>
  <c r="AE26" i="7"/>
  <c r="AE22" i="7"/>
  <c r="AE18" i="7"/>
  <c r="AE27" i="7"/>
  <c r="AE23" i="7"/>
  <c r="AE19" i="7"/>
  <c r="AE28" i="7"/>
  <c r="AE24" i="7"/>
  <c r="AE20" i="7"/>
  <c r="AE16" i="7"/>
  <c r="AF159" i="7"/>
  <c r="AF20" i="7" s="1"/>
  <c r="AT161" i="7"/>
  <c r="AF161" i="7"/>
  <c r="AG161" i="7" s="1"/>
  <c r="AF154" i="7"/>
  <c r="AM154" i="7" s="1"/>
  <c r="AG154" i="7"/>
  <c r="AF162" i="7"/>
  <c r="AG162" i="7" s="1"/>
  <c r="AM160" i="7"/>
  <c r="AF160" i="7"/>
  <c r="AF21" i="7" s="1"/>
  <c r="AG160" i="7"/>
  <c r="AF155" i="7"/>
  <c r="AF16" i="7" s="1"/>
  <c r="AM163" i="7"/>
  <c r="AF163" i="7"/>
  <c r="AF24" i="7" s="1"/>
  <c r="AF167" i="7"/>
  <c r="AG167" i="7" s="1"/>
  <c r="AT156" i="7"/>
  <c r="AM156" i="7"/>
  <c r="AF156" i="7"/>
  <c r="AF17" i="7" s="1"/>
  <c r="AG156" i="7"/>
  <c r="AF164" i="7"/>
  <c r="AG164" i="7" s="1"/>
  <c r="AF157" i="7"/>
  <c r="AF18" i="7" s="1"/>
  <c r="AF165" i="7"/>
  <c r="AG165" i="7" s="1"/>
  <c r="AF158" i="7"/>
  <c r="AF19" i="7" s="1"/>
  <c r="AG158" i="7"/>
  <c r="AF166" i="7"/>
  <c r="AF27" i="7" s="1"/>
  <c r="AG157" i="7" l="1"/>
  <c r="AM161" i="7"/>
  <c r="AM157" i="7"/>
  <c r="AG163" i="7"/>
  <c r="AT160" i="7"/>
  <c r="AG159" i="7"/>
  <c r="AT157" i="7"/>
  <c r="AF15" i="7"/>
  <c r="AG15" i="7" s="1"/>
  <c r="AE30" i="7"/>
  <c r="AT154" i="7"/>
  <c r="AM158" i="7"/>
  <c r="AT163" i="7"/>
  <c r="AT158" i="7"/>
  <c r="H101" i="30"/>
  <c r="H132" i="30"/>
  <c r="AG27" i="7"/>
  <c r="AM27" i="7"/>
  <c r="S137" i="13"/>
  <c r="AT27" i="7"/>
  <c r="AT24" i="7"/>
  <c r="AM24" i="7"/>
  <c r="S134" i="13"/>
  <c r="AG24" i="7"/>
  <c r="AT21" i="7"/>
  <c r="AM21" i="7"/>
  <c r="AG21" i="7"/>
  <c r="S131" i="13"/>
  <c r="AG20" i="7"/>
  <c r="AM20" i="7"/>
  <c r="S130" i="13"/>
  <c r="AT20" i="7"/>
  <c r="AT17" i="7"/>
  <c r="S127" i="13"/>
  <c r="AM17" i="7"/>
  <c r="AG17" i="7"/>
  <c r="AG16" i="7"/>
  <c r="AM16" i="7"/>
  <c r="S126" i="13"/>
  <c r="AT16" i="7"/>
  <c r="S128" i="13"/>
  <c r="AG18" i="7"/>
  <c r="AM18" i="7"/>
  <c r="AT18" i="7"/>
  <c r="S129" i="13"/>
  <c r="AT19" i="7"/>
  <c r="AM19" i="7"/>
  <c r="AG19" i="7"/>
  <c r="AM166" i="7"/>
  <c r="AM165" i="7"/>
  <c r="AM164" i="7"/>
  <c r="AM167" i="7"/>
  <c r="AM155" i="7"/>
  <c r="AM162" i="7"/>
  <c r="AF169" i="7"/>
  <c r="AM15" i="7"/>
  <c r="S125" i="13"/>
  <c r="AT166" i="7"/>
  <c r="AT162" i="7"/>
  <c r="AF26" i="7"/>
  <c r="AF22" i="7"/>
  <c r="AT15" i="7"/>
  <c r="AT165" i="7"/>
  <c r="AF28" i="7"/>
  <c r="AF23" i="7"/>
  <c r="AM159" i="7"/>
  <c r="AT164" i="7"/>
  <c r="AT167" i="7"/>
  <c r="AT159" i="7"/>
  <c r="AF25" i="7"/>
  <c r="AT155" i="7"/>
  <c r="AG166" i="7"/>
  <c r="AG155" i="7"/>
  <c r="AT169" i="7" l="1"/>
  <c r="AF30" i="7"/>
  <c r="S140" i="13"/>
  <c r="AM30" i="7"/>
  <c r="AG30" i="7"/>
  <c r="T129" i="13"/>
  <c r="V129" i="13"/>
  <c r="T131" i="13"/>
  <c r="V131" i="13"/>
  <c r="S136" i="13"/>
  <c r="AT26" i="7"/>
  <c r="AG26" i="7"/>
  <c r="AM26" i="7"/>
  <c r="V137" i="13"/>
  <c r="T137" i="13"/>
  <c r="T125" i="13"/>
  <c r="V125" i="13"/>
  <c r="AG28" i="7"/>
  <c r="AT28" i="7"/>
  <c r="AM28" i="7"/>
  <c r="S138" i="13"/>
  <c r="T128" i="13"/>
  <c r="V128" i="13"/>
  <c r="V127" i="13"/>
  <c r="T127" i="13"/>
  <c r="AG23" i="7"/>
  <c r="S133" i="13"/>
  <c r="AT23" i="7"/>
  <c r="AM23" i="7"/>
  <c r="AG25" i="7"/>
  <c r="S135" i="13"/>
  <c r="AT25" i="7"/>
  <c r="AM25" i="7"/>
  <c r="V126" i="13"/>
  <c r="T126" i="13"/>
  <c r="V130" i="13"/>
  <c r="T130" i="13"/>
  <c r="H102" i="30"/>
  <c r="H93" i="30"/>
  <c r="K93" i="30" s="1"/>
  <c r="K132" i="30"/>
  <c r="AM169" i="7"/>
  <c r="AG169" i="7"/>
  <c r="AT22" i="7"/>
  <c r="AM22" i="7"/>
  <c r="S132" i="13"/>
  <c r="AG22" i="7"/>
  <c r="V134" i="13"/>
  <c r="T134" i="13"/>
  <c r="AT30" i="7" l="1"/>
  <c r="V136" i="13"/>
  <c r="T136" i="13"/>
  <c r="V135" i="13"/>
  <c r="T135" i="13"/>
  <c r="V138" i="13"/>
  <c r="T138" i="13"/>
  <c r="F25" i="2"/>
  <c r="K102" i="30"/>
  <c r="V132" i="13"/>
  <c r="T132" i="13"/>
  <c r="V133" i="13"/>
  <c r="T133" i="13"/>
  <c r="T140" i="13"/>
  <c r="V140" i="13"/>
</calcChain>
</file>

<file path=xl/sharedStrings.xml><?xml version="1.0" encoding="utf-8"?>
<sst xmlns="http://schemas.openxmlformats.org/spreadsheetml/2006/main" count="6013" uniqueCount="304">
  <si>
    <t>Δίκτυο Διανομής:</t>
  </si>
  <si>
    <t>Θεσσαλονίκης</t>
  </si>
  <si>
    <t xml:space="preserve">Πρόγραμμα Ανάπτυξης: </t>
  </si>
  <si>
    <t>έως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</si>
  <si>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color theme="1"/>
        <rFont val="Calibri"/>
        <family val="2"/>
        <scheme val="minor"/>
      </rPr>
      <t xml:space="preserve"> στις γραμμές 3 και 4, σχετικά με το δίκτυο διανομής και το πρώτο έτος του Προγράμματος Ανάπτυξης</t>
    </r>
  </si>
  <si>
    <t>Περιεχόμενα</t>
  </si>
  <si>
    <t>Ανάλυση δήμων-&gt;</t>
  </si>
  <si>
    <t>Γενική περιγραφή</t>
  </si>
  <si>
    <t>Ανάλυση για νέους πελάτες</t>
  </si>
  <si>
    <t>Ανάπτυξη δικτύου</t>
  </si>
  <si>
    <t>Ενεργές συνδέσεις</t>
  </si>
  <si>
    <t>Ενεργοί μετρητές</t>
  </si>
  <si>
    <t>Ενεργοί πελάτες</t>
  </si>
  <si>
    <t>Μέση ετήσια κατανάλωση</t>
  </si>
  <si>
    <t>Διανεμόμενες ποσότητες αερίου</t>
  </si>
  <si>
    <t>Παραδοχές μοναδιαίου κόστους</t>
  </si>
  <si>
    <t>Επενδύσεις ανάπτυξης / σύνδεσης</t>
  </si>
  <si>
    <t>Παραδοχές διείσδυσης - κάλυψης</t>
  </si>
  <si>
    <t>Δείκτες διείσδυσης - κάλυψης</t>
  </si>
  <si>
    <t>Δείκτες απόδοσης</t>
  </si>
  <si>
    <t>Οικονομική ανάλυση δήμων-&gt;</t>
  </si>
  <si>
    <t>Αποτελέσματα ανάλυσης</t>
  </si>
  <si>
    <t>Ανάλυση ανά δήμο</t>
  </si>
  <si>
    <t>Συνολικό δίκτυο-&gt;</t>
  </si>
  <si>
    <t>Στοιχεία συνολικού δικτύου</t>
  </si>
  <si>
    <t>Πρόγραμμα ανάπτυξης δικτύου</t>
  </si>
  <si>
    <t>Συνολικοί δείκτες απόδοσης</t>
  </si>
  <si>
    <t>Επίπτωση στη μέση χρέωση</t>
  </si>
  <si>
    <t>Ορισμοί</t>
  </si>
  <si>
    <t>Πελάτης</t>
  </si>
  <si>
    <t>Κάθε πελάτης αντιστοιχεί σε ξεχωριστό καταναλωτή φυσικού αερίου. Στην περίπτωση οικιακών πελατών, κάθε νοικοκυριό θεωρείται ως ξεχωριστός πελάτης</t>
  </si>
  <si>
    <t>Ενεργός πελάτης / μετρητής/ σύνδεση</t>
  </si>
  <si>
    <t>Είναι οι πελάτες / μετρητές / συνδέσεις που είτε είναι ενεργοποιημένοι, είτε είναι προς ενεργοποίηση στο τέλος του έτους το οποίο εξετάζεται</t>
  </si>
  <si>
    <t>Βαθμός διείσδυσης αερίου</t>
  </si>
  <si>
    <t xml:space="preserve">Ο βαθμός διείσδυσης υπολογίζεται ως ο λόγος του συνόλου των ενεργών πελατών, προς σύνολο δυνητικών πελατών στο κατασκευασμένο δίκτυο του δήμου / δημοτικής ενότητας. 
Όπου: 
- ενεργοί πελάτες υπολογίζονται ως το άθροισμα των νοικοκυριών και επαγγελματικών χρήσεων που έχουν πρόσβαση στο δίκτυο διανομής μέσω συνδεδεμένων μετρητών, και είναι ενεργοί καταναλωτές αερίου. 
- δυνητικοί πελάτες είναι το σύνολο των νοικοκυριών και επαγγελματικών χρήσεων επί του κατασκευασμένου δικτύου.
Επισημαίνεται ότι στην περίπτωση ενεργής ή δυνητικής κεντρικής θέρμανσης υπολογίζεται το σύνολο των νοικοκυριών του κτηρίου	</t>
  </si>
  <si>
    <t>Βαθμός κάλυψης δικτύου ΧΠ</t>
  </si>
  <si>
    <t>Ο βαθμός κάλυψης δικτύου ΧΠ ορίζεται ως ο λόγος των συνολικών κατασκευασμένων χιλιομέτρων δικτύου ΧΠ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</si>
  <si>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κάλυψης δικτύου</t>
  </si>
  <si>
    <t>Ο βαθμός κάλυψης δικτύου ορίζεται ως ο λόγος των συνολικών κατασκευασμένων χιλιομέτρων δικτύου ΧΠ και ΜΠ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</si>
  <si>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σύνδεσης κτηρίων</t>
  </si>
  <si>
    <t xml:space="preserve">Ο βαθμός σύνδεσης κτηρίων ορίζεται ως ο λόγος των συνδεδεμένων παροχών προς τον αριθμό των κτηρίων που δύνανται να συνδεθούν στο κατασκευασμένο δίκτυο του δήμου / δημοτικής ενότητας
</t>
  </si>
  <si>
    <t>Βαθμός μελέτης δικτύου</t>
  </si>
  <si>
    <t>Ο βαθμός μελέτης δικτύου ορίζεται ως ο λόγος των χιλιομέτρων οδικού δικτύου που έχουν μελετηθεί από τον Διαχειριστή προς το σύνολο των ωφέλιμων χιλιομέτρων οδικού δικτύου στα γεωγραφικά όρια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t>
  </si>
  <si>
    <t>Έργα Ανάπτυξης</t>
  </si>
  <si>
    <t>Το σύνολο των επενδύσεων που αποσκοπούν στην αύξηση της κάλυψης του δικτύου σε μια δημοτική ενότητα (είτε αυτές βρίσκονται εντός είτε εκτός των γεωγραφικών ορίων της δημοτικής ενότητας). Δύναται να περιλαμβάνουν επενδύσεις επέκτασης στο δίκτυο μέσης και χαμηλής πίεσης, επενδύσεις σε μετρητικούς σταθμούς σύνδεσης με το ΕΣΦΑ και επενδύσεις σε  αποσυμπιεστές ή δεξαμενές αποθήκευσης LNG και σταθμούς αεριοποίησης στην περίπτωση που πρόκειται για Απομακρυσμένο Δίκτυο Διανομής</t>
  </si>
  <si>
    <t>Έργα Σύνδεσης</t>
  </si>
  <si>
    <t>Το σύνολο των επενδύσεων του Διαχειριστή που αφορούν στα έργα σύνδεσης τελικών πελατών από τον παροχετευτικό αγωγό μέχρι τον μετρητή</t>
  </si>
  <si>
    <t>Έργα Ασφάλειας και Ενίσχυσης Δικτύου</t>
  </si>
  <si>
    <t>Το σύνολο των επενδύσεων αναβάθμισης και ενίσχυσης του δικτύου που πραγματοποιούνται από το Διαχειριστή στο σύνολο του δικτύου και αποσκοπούν στην ενίσχυση της ασφάλειας και αξιοπιστίας του δικτύου διανομής, όπως για παράδειγμα η αντικατάσταση παλαιών μεταλλικών αγωγών 25 mbar για λόγους ασφαλείας, ή η ενίσχυση του δικτύου για την διασφάλιση της αδιάλειπτης τροφοδοσίας των υφιστάμενων πελατών του Διαχειριστή. Επισημαίνεται ότι έργα ενίσχυσης και αναβάθμισης με βασικό στόχο την ασφάλεια και αξιοπιστία του δικτύου, δύνανται να έχουν ως έμμεσο αποτέλεσμα την αύξηση του αριθμού των πελατών στην περιοχή, λόγω αύξησης της δυναμικότητας του δικτύου</t>
  </si>
  <si>
    <t>Έργα Εξοικονόμησης Ενέργειας</t>
  </si>
  <si>
    <t>Οι επενδύσεις που αποσκοπούν στην επίτευξη των στόχων  εξοικονόμησης ενέργειας που έχουν τεθεί στον Διαχειριστή από το Υπουργείο Περιβάλλοντος &amp; Ενέργειας</t>
  </si>
  <si>
    <t>Πρόσθετες επενδύσεις</t>
  </si>
  <si>
    <t>Επενδύσεις που απαιτούνται από τον Διαχειριστή για την αποτελεσματική λειτουργία του, αλλά δεν σχετίζονται άμεσα με τη λειτουργία του δικτύου διανομής (π.χ. επενδύσεις σε κτήρια, εξοπλισμό, hardware / software, κτλ.)</t>
  </si>
  <si>
    <t>Εμπορική χρήση</t>
  </si>
  <si>
    <t>Περιλαμβάνει τη χρήση αερίου από εμπορικούς πελάτες για  θέρμανση / ψύξη / ζεστό νερό / μαγείρεμα (π.χ. γραφεία, καταστήματα, εστιατόρια)</t>
  </si>
  <si>
    <t>Εππαγελματική χρήση - δημόσιες υπηρεσίες</t>
  </si>
  <si>
    <t>Περιλαμβάνει τη χρήση αερίου για παραγωγική διαδικασία, και τη χρήση σε δημόσια κτήρια</t>
  </si>
  <si>
    <t>Ανάλυση Προγράμματος Ανάπτυξης σε επίπεδο δήμων</t>
  </si>
  <si>
    <t>Πίσω στην αρχική σελίδα</t>
  </si>
  <si>
    <t>Ναί</t>
  </si>
  <si>
    <t>Από Μ/R σημείο εξόδου του ΕΣΜΦΑ</t>
  </si>
  <si>
    <t>Όχι</t>
  </si>
  <si>
    <t>Από M/R με σύνδεση στο δίκτυο Μ.Π. του Διαχειριστή</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</si>
  <si>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color theme="1"/>
        <rFont val="Calibri"/>
        <family val="2"/>
        <scheme val="minor"/>
      </rPr>
      <t>, χρησιμοποιώντας τις διαθέσιμες λίστες, και προσθήκη σχολίων αν απαιτείται</t>
    </r>
  </si>
  <si>
    <t>Εικονικό Δίκτυο με συμπιεστή τροφοδοτούμενο από το δίκτυο Μ.Π. του διαχειριστή</t>
  </si>
  <si>
    <t>Εικονικό Δίκτυο με συμπιεστή τροφοδοτούμενο από το δίκτυο Μ.Π. άλλου διαχειριστή</t>
  </si>
  <si>
    <t>Γενική περιγραφή δικτύου διανομής ανά Δήμο</t>
  </si>
  <si>
    <t>Εικονικό Δίκτυο με συμπιεστή τροφοδοτούμενο από το ΕΣΜΦΑ</t>
  </si>
  <si>
    <t>Εικονικό Δίκτυο με Δεξαμενές αποθήκευσης LNG</t>
  </si>
  <si>
    <t xml:space="preserve">Δίκτυο διανομής ανά Δήμο </t>
  </si>
  <si>
    <t>Υφιστάμενο δίκτυο σε λειτουργία</t>
  </si>
  <si>
    <t>Συμπεριλαμβάνεται στο Πρόγραμμα Ανάπτυξης</t>
  </si>
  <si>
    <t>Τρόπος τροφοδοσίας με φυσικό αέριο</t>
  </si>
  <si>
    <t>Σχόλια</t>
  </si>
  <si>
    <t>Δήμος Θεσσαλονίκης</t>
  </si>
  <si>
    <t>Δήμος Δέλτα</t>
  </si>
  <si>
    <t>Δήμος Θερμαϊκού</t>
  </si>
  <si>
    <t>Δήμος Αμπελοκήπων-Μενεμένης</t>
  </si>
  <si>
    <t>Δήμος Θέρμης</t>
  </si>
  <si>
    <t>Δήμος Καλαμαριάς</t>
  </si>
  <si>
    <t>Δήμος Κορδελιού-Ευόσμου</t>
  </si>
  <si>
    <t>Δήμος Νεάπολης-Συκεών</t>
  </si>
  <si>
    <t>Δήμος Παύλου Μελά</t>
  </si>
  <si>
    <t>Δήμος Πυλαίας-Χορτιάτη</t>
  </si>
  <si>
    <t>Δήμος Χαλκηδόνος</t>
  </si>
  <si>
    <t>Τα Κουφάλια τροφοδοτούνται με Εικονικό Δίκτυο με συμπιεστή τροφοδοτούμενο από το δίκτυο Μ.Π. του διαχειριστή.</t>
  </si>
  <si>
    <t>Δήμος Ωραιοκάστρου</t>
  </si>
  <si>
    <t>Δήμος Λαγκαδά</t>
  </si>
  <si>
    <t>Δήμος Βόλβης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</si>
  <si>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με αποτελέσματα των ερευνών αγοράς σε υφιστάμενους και νέους δήμους και της ανάλυσης ανταγωνιστικότητας μόνο για νέους δήμους.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</si>
  <si>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Περιληπτικά αποτελέσματα ερευνών αγοράς / συμφωνιών για περιοχές με σύνδεση στο δίκτυο διανομής</t>
  </si>
  <si>
    <t>Περιληπτικά αποτελέσματα ερευνών αγοράς / συμφωνιών - Αριθμός πελατών που εκδήλωσαν ενδιαφέρον</t>
  </si>
  <si>
    <t>Οικιακοί – κύρια χρήση θέρμανση</t>
  </si>
  <si>
    <t>Μονάδα</t>
  </si>
  <si>
    <t>#</t>
  </si>
  <si>
    <t xml:space="preserve">Προσθήκη / αφαίρεση γραμμών, πάνω από αυτή τη γραμμή, ανάλογα με τον αριθμό των δήμων και δημοτικών ενοτήτων. </t>
  </si>
  <si>
    <t>Σύνολο Δημων</t>
  </si>
  <si>
    <t>Οικιακοί – ζεστό νερό ή/και μαγείρεμα</t>
  </si>
  <si>
    <t>Επαγγελματική χρήση - δημόσιες υπηρεσίες</t>
  </si>
  <si>
    <t>Βιομηχανικοί</t>
  </si>
  <si>
    <t>CNG για αεριοκίνηση και φόρτωση βυτιοφόρων</t>
  </si>
  <si>
    <t>Περιληπτικά αποτελέσματα ερευνών αγοράς / συμφωνιών - Κατανάλωση πελατών που εκδήλωσε ενδιαφέρον</t>
  </si>
  <si>
    <t>MWh</t>
  </si>
  <si>
    <t>Επαγγελματική χρήση – δημόσιες υπηρεσίες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</si>
  <si>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</si>
  <si>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Δίκτυο μέσης πίεσης</t>
  </si>
  <si>
    <t>Απολογιστικά Στοιχεία</t>
  </si>
  <si>
    <t>Πρόγραμμα Ανάπτυξης</t>
  </si>
  <si>
    <t>Νέο</t>
  </si>
  <si>
    <t>Προοδευτικό</t>
  </si>
  <si>
    <t>Μεταβολή</t>
  </si>
  <si>
    <t>Σύνολο</t>
  </si>
  <si>
    <t>Ετήσιος ρυθμός ανάπτυξης (CAGR)</t>
  </si>
  <si>
    <t>m</t>
  </si>
  <si>
    <t>Σύνολο Δήμων</t>
  </si>
  <si>
    <t>Δίκτυο χαμηλής πίεσης</t>
  </si>
  <si>
    <t>Παροχετευτικοί αγωγοί</t>
  </si>
  <si>
    <t>Μετρητές</t>
  </si>
  <si>
    <t>Μετρητικοί &amp; ρυθμιστικοί σταθμοί 19/4</t>
  </si>
  <si>
    <t>Σταθμοί αποσυμπίεσης</t>
  </si>
  <si>
    <t>Σταθμοί Αεριοποίησης</t>
  </si>
  <si>
    <t>Βιομεθάνιο &amp; Υδρογόνο</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</si>
  <si>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ενεργές συνδέσεις.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συνδέσεις αφορούν τους παροχετευτικούς αγωγούς που συνδέουν τους πελάτες με το δίκτυο διανομής</t>
    </r>
  </si>
  <si>
    <t>Σύνολο ενεργών συνδέσεων</t>
  </si>
  <si>
    <t>Νέοι</t>
  </si>
  <si>
    <t>Πύκνωση υφιστάμενου δικτύου</t>
  </si>
  <si>
    <t>Επέκταση δικτύου</t>
  </si>
  <si>
    <t>Προοδευτικοί</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</si>
  <si>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μετρητές.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</si>
  <si>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ενεργών μετρητών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</si>
  <si>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πελάτες.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</si>
  <si>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τελικών πελατών</t>
  </si>
  <si>
    <t xml:space="preserve"> </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</si>
  <si>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τη μέση ετήσια κατανάλωση ανά κατηγορία πελάτη, λαμβάνοντας υπόψη τη διαφορετική κατανάλωση το 1ο έτος σύνδεσής του.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</si>
  <si>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1ο έτος σύνδεσης</t>
  </si>
  <si>
    <t>Επόμενα έτη τροφοδοσίας</t>
  </si>
  <si>
    <t>MWh/έτος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</si>
  <si>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διανεμόμενες ποσότητες για την περίοδο του Προγράμματος Ανάπτυξης περιλαμβάνουν: ποσότητες που διανέμονται σε νέους πελάτες που συνδέονται το έτος του Προγράμματος που εξετάζεται, ποσότητες που διανέμονται σε πελάτες που συνδέθηκαν τα προηγούμενα έτη του Προγράμματος, και ποσότητες που διανέμονται σε πελάτες που ήταν ήδη συνδεδεμένοι πριν τα έτη του Προγράμματος</t>
    </r>
  </si>
  <si>
    <t>Ποσότητα αερίου</t>
  </si>
  <si>
    <t>Κατανάλωση υφιστάμενων πελατών (με σύνδεση πριν το Πρόγραμμα Ανάπτυξης)</t>
  </si>
  <si>
    <t>Συνολικές ποσότητες αερίου</t>
  </si>
  <si>
    <t>Νέοι πελάτες για το Πρόγραμμα Ανάπτυξης</t>
  </si>
  <si>
    <t>Σύνολο για νέους πελάτες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</si>
  <si>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μοναδιαίο κόστος ανά τύπο εξοπλισμού.</t>
    </r>
  </si>
  <si>
    <t>Παραδοχές μοναδαίου κόστους για υπολογισμό επενδύσεων</t>
  </si>
  <si>
    <t>€/m</t>
  </si>
  <si>
    <t>€/τεμάχιο</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</si>
  <si>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</si>
  <si>
    <t>Προγραμματισμένες επενδύσεις στο Πρόγραμμα Ανάπτυξης</t>
  </si>
  <si>
    <t>Σύνολο επενδύσεων αναπτυξης &amp; σύνδεσης</t>
  </si>
  <si>
    <t>€</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</si>
  <si>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στοιχεία που απαιτούνται για τον υπολογισμό των δεικτών διείσδυσης και κάλυψης (ιστορικά και για το Πρόγραμμα Ανάπτυξης).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</si>
  <si>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Παραδοχές για τον υπολογισμό διείσδυσης αερίου και κάλυψης δικτύου</t>
  </si>
  <si>
    <t>Δυνητικοί πελάτες</t>
  </si>
  <si>
    <t>Οικιακοί</t>
  </si>
  <si>
    <t>Εμπορικοί*</t>
  </si>
  <si>
    <t>Εμπορικοί</t>
  </si>
  <si>
    <t>* Το CNG για αεριοκίνηση και φόρτωση βυτιοφόρων περιλαμβάνεται στους εμπορικούς πελάτες</t>
  </si>
  <si>
    <t xml:space="preserve"> Δυνητικές συνδέσεις</t>
  </si>
  <si>
    <t>-</t>
  </si>
  <si>
    <t>Μελετημένο οδικό δίκτυο</t>
  </si>
  <si>
    <t>Ωφέλιμο οδικό δίκτυο*</t>
  </si>
  <si>
    <t>*Οδοί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(στην περίπτωση οδών στις οποίες έχει κατασκευαστεί δίκτυο και στις δύο κατευθύνεις, υπολογίζεται το μήκος μόνο της μίας κατεύθυνσης)</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</si>
  <si>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</si>
  <si>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 xml:space="preserve">Βαθμός διείσδυσης αερίου </t>
  </si>
  <si>
    <t>Δείκτες</t>
  </si>
  <si>
    <t>%</t>
  </si>
  <si>
    <t xml:space="preserve">Βαθμός σύνδεσης κτηρίων </t>
  </si>
  <si>
    <t xml:space="preserve">Βαθμός μελέτης δικτύου </t>
  </si>
  <si>
    <t xml:space="preserve">Διανεμηθείσα ποσότητα αερίου ανά συνολικό μήκος δικτύου ΧΠ </t>
  </si>
  <si>
    <t>MWh/m</t>
  </si>
  <si>
    <t>Συνολικό μήκος δικτύου ΧΠ ανά ενεργή σύνδεση</t>
  </si>
  <si>
    <t>m/Σύνδεση</t>
  </si>
  <si>
    <t>Εξέλιξη δεικτών απόδοσης του Προγράμματος Ανάπτυξης</t>
  </si>
  <si>
    <t>Επένδυση ανά νέο ενεργό τελικό πελάτη</t>
  </si>
  <si>
    <t>€/πελάτη</t>
  </si>
  <si>
    <t>Επένδυση ανά νέα κατανάλωση</t>
  </si>
  <si>
    <t>€/MWh</t>
  </si>
  <si>
    <t>Επένδυση ανά νέα ενεργή σύνδεση</t>
  </si>
  <si>
    <t>€/σύνδεση</t>
  </si>
  <si>
    <t>Νέοι ενεργοί πελάτες ανά μήκος νέου δικτύου</t>
  </si>
  <si>
    <t>Πελάτες/m</t>
  </si>
  <si>
    <t>Νέες συνδέσεις ανά μήκος νέου δικτύου</t>
  </si>
  <si>
    <t>Συνδέσεις/m</t>
  </si>
  <si>
    <t>Νέα κατανάλωση ανά μήκος νέου δικτύου</t>
  </si>
  <si>
    <t>Οικονομική ανάλυση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</si>
  <si>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αποτελέσματα της οικονομικής ανάλυσης για κάθε δήμο.</t>
    </r>
  </si>
  <si>
    <t>Σύνοψη αποτελεσμάτων οικονομικής ανάλυσης ανά δήμο</t>
  </si>
  <si>
    <t>Δείκτες οικονομικής αξιολόγησης</t>
  </si>
  <si>
    <t>Καθαρή παρούσα αξία (€)</t>
  </si>
  <si>
    <t>Εσωτερικός συντελεστής απόδοσης</t>
  </si>
  <si>
    <t>Προεξοφλημένη περίοδος αποπληρωμής (έτος)</t>
  </si>
  <si>
    <r>
      <rPr>
        <b/>
        <sz val="11"/>
        <color theme="1"/>
        <rFont val="Calibri"/>
        <family val="2"/>
        <scheme val="minor"/>
      </rPr>
      <t>Οδηγίες συμπλήρωσης φύλλου εργασίας</t>
    </r>
    <r>
      <rPr>
        <sz val="11"/>
        <color theme="1"/>
        <rFont val="Calibri"/>
        <family val="2"/>
        <scheme val="minor"/>
      </rPr>
      <t xml:space="preserve">: Επανάληψη της φόρμας οικονομικής ανάλυσης για κάθε δήμο που εξετάζεται.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</si>
  <si>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Οικονομική ανάλυση ανά δήμο</t>
  </si>
  <si>
    <t>Μεσοσταθμικό Κόστος Κεφαλαίου (WACC)</t>
  </si>
  <si>
    <t>Εφαρμόζεται το Μεσοσταθμικό Κόστος Κεφαλαίου (WACC) του Διαχειριστή που έχει εγκριθεί από τη ΡΑΕ για το τελευταίο έτος της ρυθμιστικής περιόδου</t>
  </si>
  <si>
    <t>Μέση χρέωση δικτύου διανομής</t>
  </si>
  <si>
    <r>
      <t xml:space="preserve">Οικονομική ανάλυση </t>
    </r>
    <r>
      <rPr>
        <b/>
        <sz val="12"/>
        <color rgb="FFFFFF00"/>
        <rFont val="Calibri"/>
        <family val="2"/>
        <scheme val="minor"/>
      </rPr>
      <t>Δήμου Θεσσαλονίκης</t>
    </r>
  </si>
  <si>
    <t>Ο Διαχεριστής προσθέτει / αφαιρεί στήλες ανάλογα με τα υπολοιπόμενα έτη έως το τέλος της αδείας του</t>
  </si>
  <si>
    <t>Έτος Προγράμματος Ανάπτυξης</t>
  </si>
  <si>
    <t>Εκροές</t>
  </si>
  <si>
    <t>Επενδύσεις ανάπτυξης &amp; σύνδεσης*</t>
  </si>
  <si>
    <t>Επενδύσεις πυκνωσης μετά το Πρόγραμμα Ανάπτυξης*</t>
  </si>
  <si>
    <t>Λειτουργικά κόστη**</t>
  </si>
  <si>
    <t>Συνολικές εκροές</t>
  </si>
  <si>
    <t>* Ο Διαχειριστής δεν δύναται να συμπεριλάβει επενδύσεις επέκτασης δικτύου πέραν της 5ετίας του Προγράμματος ανάπτυξης, αλλά δύναται να προσθέσει επενδύσεις πύκνωσης στο νέο δίκτυο</t>
  </si>
  <si>
    <t>** Τα λειτουργικά κόστη αφορούν μόνο τα πρόσθετα κόστη ως αποτέλεσμα των νέων επενδύσεων ανάπτυξης και σύνδεσης που πραγματοποιούνται στην περίοδο ανάλυσης</t>
  </si>
  <si>
    <t>Εισροές</t>
  </si>
  <si>
    <t>Κατανάλωση ως αποτέλεσμα των επενδύσεων*</t>
  </si>
  <si>
    <t>Έσοδα ως αποτέλεσμα των επενδύσεων</t>
  </si>
  <si>
    <t>Συνολικές εισροές</t>
  </si>
  <si>
    <t>* Οι καταναλώσεις που συμπεριλαμβάνονται αφορούν μόνο τις νέες συνδέσεις που επιτυγχάνονται ως αποτέλεσμα των επενδύσεων που περιλαμβάνονται στο Πρόγραμμα Ανάπτυξης, και ενεδύσεων για την πύκνωση του νέου δικτύου μετά τη 5ετία</t>
  </si>
  <si>
    <t>Καθαρές ταμειακές ροές</t>
  </si>
  <si>
    <t>Παρούσα αξία ανά έτος</t>
  </si>
  <si>
    <t>Καθαρή παρούσα αξία</t>
  </si>
  <si>
    <t xml:space="preserve">Προεξοφλημένη περίοδος αποπληρωμής </t>
  </si>
  <si>
    <t>Παρούσα αξία κόστους επένδυσης</t>
  </si>
  <si>
    <t>Αποπληρωμή κόστους από ταμειακές ροές</t>
  </si>
  <si>
    <t>Η Προεξοφλημένη περίοδος αποπληρωμής είναι το πρώτο έτος για το οποίο η διαφορά επένδυσης και καθαρών ταμειακών ροών γίνεται θετική</t>
  </si>
  <si>
    <r>
      <t xml:space="preserve">Οικονομική ανάλυση </t>
    </r>
    <r>
      <rPr>
        <b/>
        <sz val="12"/>
        <color rgb="FFFFFF00"/>
        <rFont val="Calibri"/>
        <family val="2"/>
        <scheme val="minor"/>
      </rPr>
      <t>Δήμου Δέλτα</t>
    </r>
  </si>
  <si>
    <r>
      <t xml:space="preserve">Οικονομική ανάλυση </t>
    </r>
    <r>
      <rPr>
        <b/>
        <sz val="12"/>
        <color rgb="FFFFFF00"/>
        <rFont val="Calibri"/>
        <family val="2"/>
        <scheme val="minor"/>
      </rPr>
      <t>Δήμου Θερμαϊκού</t>
    </r>
  </si>
  <si>
    <r>
      <t xml:space="preserve">Οικονομική ανάλυση </t>
    </r>
    <r>
      <rPr>
        <b/>
        <sz val="12"/>
        <color rgb="FFFFFF00"/>
        <rFont val="Calibri"/>
        <family val="2"/>
        <scheme val="minor"/>
      </rPr>
      <t>Δήμου Αμπελοκήπων-Μενεμένης</t>
    </r>
  </si>
  <si>
    <r>
      <t xml:space="preserve">Οικονομική ανάλυση </t>
    </r>
    <r>
      <rPr>
        <b/>
        <sz val="12"/>
        <color rgb="FFFFFF00"/>
        <rFont val="Calibri"/>
        <family val="2"/>
        <scheme val="minor"/>
      </rPr>
      <t>Δήμου Θέρμης</t>
    </r>
  </si>
  <si>
    <r>
      <t xml:space="preserve">Οικονομική ανάλυση </t>
    </r>
    <r>
      <rPr>
        <b/>
        <sz val="12"/>
        <color rgb="FFFFFF00"/>
        <rFont val="Calibri"/>
        <family val="2"/>
        <scheme val="minor"/>
      </rPr>
      <t>Δήμου Καλαμαριάς</t>
    </r>
  </si>
  <si>
    <r>
      <t xml:space="preserve">Οικονομική ανάλυση </t>
    </r>
    <r>
      <rPr>
        <b/>
        <sz val="12"/>
        <color rgb="FFFFFF00"/>
        <rFont val="Calibri"/>
        <family val="2"/>
        <scheme val="minor"/>
      </rPr>
      <t>Δήμου Κορδελιού-Ευόσμου</t>
    </r>
  </si>
  <si>
    <r>
      <t xml:space="preserve">Οικονομική ανάλυση </t>
    </r>
    <r>
      <rPr>
        <b/>
        <sz val="12"/>
        <color rgb="FFFFFF00"/>
        <rFont val="Calibri"/>
        <family val="2"/>
        <scheme val="minor"/>
      </rPr>
      <t>Δήμου Νεάπολης-Συκεών</t>
    </r>
  </si>
  <si>
    <r>
      <t xml:space="preserve">Οικονομική ανάλυση </t>
    </r>
    <r>
      <rPr>
        <b/>
        <sz val="12"/>
        <color rgb="FFFFFF00"/>
        <rFont val="Calibri"/>
        <family val="2"/>
        <scheme val="minor"/>
      </rPr>
      <t>Δήμου Παύλου Μελά</t>
    </r>
  </si>
  <si>
    <r>
      <t xml:space="preserve">Οικονομική ανάλυση </t>
    </r>
    <r>
      <rPr>
        <b/>
        <sz val="12"/>
        <color rgb="FFFFFF00"/>
        <rFont val="Calibri"/>
        <family val="2"/>
        <scheme val="minor"/>
      </rPr>
      <t>Δήμου Πυλαίας-Χορτιάτη</t>
    </r>
  </si>
  <si>
    <r>
      <t xml:space="preserve">Οικονομική ανάλυση </t>
    </r>
    <r>
      <rPr>
        <b/>
        <sz val="12"/>
        <color rgb="FFFFFF00"/>
        <rFont val="Calibri"/>
        <family val="2"/>
        <scheme val="minor"/>
      </rPr>
      <t>Δήμου Χαλκηδόνος</t>
    </r>
  </si>
  <si>
    <r>
      <t xml:space="preserve">Οικονομική ανάλυση </t>
    </r>
    <r>
      <rPr>
        <b/>
        <sz val="12"/>
        <color rgb="FFFFFF00"/>
        <rFont val="Calibri"/>
        <family val="2"/>
        <scheme val="minor"/>
      </rPr>
      <t>Δήμου Ωραιοκάστρου</t>
    </r>
  </si>
  <si>
    <r>
      <t xml:space="preserve">Οικονομική ανάλυση </t>
    </r>
    <r>
      <rPr>
        <b/>
        <sz val="12"/>
        <color rgb="FFFFFF00"/>
        <rFont val="Calibri"/>
        <family val="2"/>
        <scheme val="minor"/>
      </rPr>
      <t>Δήμου Λαγκαδά</t>
    </r>
  </si>
  <si>
    <r>
      <t xml:space="preserve">Οικονομική ανάλυση </t>
    </r>
    <r>
      <rPr>
        <b/>
        <sz val="12"/>
        <color rgb="FFFFFF00"/>
        <rFont val="Calibri"/>
        <family val="2"/>
        <scheme val="minor"/>
      </rPr>
      <t>Δήμου Βόλβης</t>
    </r>
  </si>
  <si>
    <t>Ανάλυση Προγράμματος Ανάπτυξης για το συνολικό δίκτυο διανομής</t>
  </si>
  <si>
    <r>
      <rPr>
        <b/>
        <sz val="11"/>
        <color theme="1"/>
        <rFont val="Calibri"/>
        <family val="2"/>
        <scheme val="minor"/>
      </rPr>
      <t>Οδηγίες συμπλήρωσης φύλλου εργασίας</t>
    </r>
    <r>
      <rPr>
        <sz val="11"/>
        <color theme="1"/>
        <rFont val="Calibri"/>
        <family val="2"/>
        <scheme val="minor"/>
      </rPr>
      <t>: Οι πίνακες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t>
    </r>
  </si>
  <si>
    <t>Στοιχεία υφιστάμενου δικτύου</t>
  </si>
  <si>
    <t>1. Ανάπτυξη δικτύου</t>
  </si>
  <si>
    <t>Αποθήκες LNG</t>
  </si>
  <si>
    <t>Νέες</t>
  </si>
  <si>
    <t>Προοδευτικές</t>
  </si>
  <si>
    <t>2. Ενεργές συνδέσεις ανά κατηγορία πελάτη</t>
  </si>
  <si>
    <t>3. Ενεργοί μετρητές ανά κατηγορία πελάτη</t>
  </si>
  <si>
    <t>4. Ενεργοί πελάτες ανά κατηγορία</t>
  </si>
  <si>
    <t>Σύνολο ενεργών τελικών πελατών</t>
  </si>
  <si>
    <t>5. Διανεμηθείσες ποσότητες αερίου ανά κατηγορία πελάτη</t>
  </si>
  <si>
    <t>6. Δυνητικοί πελάτες &amp; δυνητικές συνδέσεις στο κατασκευασμένο δίκτυο</t>
  </si>
  <si>
    <t>Δυνητικές συνδέσεις</t>
  </si>
  <si>
    <t>7. Οδικό δίκτυο</t>
  </si>
  <si>
    <r>
      <rPr>
        <b/>
        <sz val="11"/>
        <color theme="1"/>
        <rFont val="Calibri"/>
        <family val="2"/>
        <scheme val="minor"/>
      </rPr>
      <t>Οδηγίες συμπλήρωσης φύλλου εργασίας</t>
    </r>
    <r>
      <rPr>
        <sz val="11"/>
        <color theme="1"/>
        <rFont val="Calibri"/>
        <family val="2"/>
        <scheme val="minor"/>
      </rPr>
      <t>: Οι πίνακες 1 - 8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 xml:space="preserve">. Ο πίνακας 9 (κελιά με </t>
    </r>
    <r>
      <rPr>
        <b/>
        <sz val="11"/>
        <color theme="4" tint="0.39997558519241921"/>
        <rFont val="Calibri"/>
        <family val="2"/>
        <scheme val="minor"/>
      </rPr>
      <t>μπλε χρώμα</t>
    </r>
    <r>
      <rPr>
        <sz val="11"/>
        <color theme="1"/>
        <rFont val="Calibri"/>
        <family val="2"/>
        <scheme val="minor"/>
      </rPr>
      <t>) πρέπει να συμπληρωθεί</t>
    </r>
  </si>
  <si>
    <t>Στοιχεία επενδύσεων που περιλαμβάνει το Πρόγραμμα Ανάπτυξης</t>
  </si>
  <si>
    <t>Εάν απαιτείται, ο Διαχειριστής προσθέτει γραμμές για επενδύσεις σε άλλο εξοπλισμό δικτύου που έχει συμπεριληφθεί στο Πρόγραμμα Ανάπτυξης</t>
  </si>
  <si>
    <t>2. Εξέλιξη ενεργών συνδέσεων ανά κατηγορία πελάτη</t>
  </si>
  <si>
    <t>3. Εξέλιξη ενεργών μετρητών ανά κατηγορία πελάτη</t>
  </si>
  <si>
    <t>4. Εξέλιξη ενεργών πελατών ανά κατηγορία</t>
  </si>
  <si>
    <t>5. Εξέλιξη μέσης ετήσιας κατανάλωσης</t>
  </si>
  <si>
    <t>6. Εξέλιξη ποσοτήτων αερίου που διανέμονται στις νέες συνδέσεις ανά κατηγορία πελάτη</t>
  </si>
  <si>
    <t>Σύνολο Νέων πελατών που συνδέονται στη διάρκεια του Προγράμματος Ανάπτυξης</t>
  </si>
  <si>
    <t>Κατανάλωση νέων πελατών που συνδέονται σε κάθε ετος του Προγράμματος Ανάπτυξης</t>
  </si>
  <si>
    <t>Κατανάλωση πελατών προηγούμενων ετών στο Πρόγραμμα ανάπτυξης</t>
  </si>
  <si>
    <t>Συνολική Κατανάλωση</t>
  </si>
  <si>
    <t>* Αφορά την κατανάλωση των νέων πελατών που ενεργοποιούνται το έτος αναφοράς</t>
  </si>
  <si>
    <t>** Αφορά την κατανάλωση των πελατών που ενεργοποιήθηκαν τα προηγούμενα έτη του Προγράμματος Ανάπτυξης (δεν αφορά το πρώτο έτος του Προγράμματος)</t>
  </si>
  <si>
    <t>7. Δυνητικοί πελάτες &amp; δυνητικές συνδέσεις στο κατασκευασμένο δίκτυο</t>
  </si>
  <si>
    <t>8. Οδικό δίκτυο</t>
  </si>
  <si>
    <t>9. Επενδύσεις</t>
  </si>
  <si>
    <t>Σύνολο επενδύσεων</t>
  </si>
  <si>
    <t>Έργα ανάπτυξης</t>
  </si>
  <si>
    <t>Σταθμοί αποσυμπίεσης (CNG)</t>
  </si>
  <si>
    <t>Σταθμοί Αεριοποίησης (LNG)</t>
  </si>
  <si>
    <t>Έργα σύνδεσης</t>
  </si>
  <si>
    <t>Έργα ασφάλειας και ενίσχυσης δικτύου</t>
  </si>
  <si>
    <t>Έργα ψηφιοποίησης</t>
  </si>
  <si>
    <t>Ψηφιοποίηση δικτύου</t>
  </si>
  <si>
    <t>Αντικαταστάσεις μετρητών</t>
  </si>
  <si>
    <t>Έργα εξοικονόμησης ενέργειας</t>
  </si>
  <si>
    <t>Συστήματα και εξοπλισμός μηχανογράφησης</t>
  </si>
  <si>
    <t>Κτίρια</t>
  </si>
  <si>
    <t>Αυτοκίνητα</t>
  </si>
  <si>
    <t>Δικαιώματα χρήσης</t>
  </si>
  <si>
    <r>
      <rPr>
        <b/>
        <sz val="11"/>
        <color theme="1"/>
        <rFont val="Calibri"/>
        <family val="2"/>
        <scheme val="minor"/>
      </rPr>
      <t>Οδηγίες συμπλήρωσης φύλλου εργασίας</t>
    </r>
    <r>
      <rPr>
        <sz val="11"/>
        <color theme="1"/>
        <rFont val="Calibri"/>
        <family val="2"/>
        <scheme val="minor"/>
      </rPr>
      <t>: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</si>
  <si>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1. Δείκτες για υφιστάμενο δίκτυο</t>
  </si>
  <si>
    <t>Μονάδες</t>
  </si>
  <si>
    <t xml:space="preserve">Βαθμός κάλυψης δικτύου </t>
  </si>
  <si>
    <t xml:space="preserve">Ενεργές συνδέσεις ανά συνολικό μήκος δικτύου ΧΠ </t>
  </si>
  <si>
    <t>2. Δείκτες για Πρόγραμμα Ανάπτυξης</t>
  </si>
  <si>
    <t xml:space="preserve">Συνολική διανεμηθείσα ποσότητα αερίου ανά συνολικό μήκος δικτύου ΧΠ </t>
  </si>
  <si>
    <t>Επένδυση ανά νέα κατανάλωση*</t>
  </si>
  <si>
    <t>Νέα κατανάλωση* ανά μήκος νέου δικτύου</t>
  </si>
  <si>
    <t>*Κατανάλωση μόνο από πελάτες που συνδέθηκαν λόγω υλοποίησης του Προγράμματος Ανάπτυξης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</si>
  <si>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</si>
  <si>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Μέση χρέωση για υφιστάμενο δίκτυο  (χωρίς επενδύσεις και κόστη του Προγράμματος Ανάπτυξης)</t>
  </si>
  <si>
    <t>Ρυθμιζόμενη περιουσιακή βάση</t>
  </si>
  <si>
    <t>Απόδοση επί της ρυθμιζόμενης περιουσιακής βάσης</t>
  </si>
  <si>
    <t>Αποσβέσεις παγίων</t>
  </si>
  <si>
    <t>Λειτουργικές δαπάνες</t>
  </si>
  <si>
    <t>Απαιτούμενο έσοδο</t>
  </si>
  <si>
    <t>Καθαρή παρούσα αξία απαιτούμενου εσόδου</t>
  </si>
  <si>
    <t>Διανεμηθείσες ποσότητες αερίου</t>
  </si>
  <si>
    <t>Καθαρή παρούσα αξία ποσοτήτων αερίου</t>
  </si>
  <si>
    <t>Μέση χρέωση με τις επενδύσεις του Προγράμματος Ανάπτυξης</t>
  </si>
  <si>
    <t>Αποσβέσεις παγίων*</t>
  </si>
  <si>
    <t>* Συμπεριλαμβανομένων των αποσβέσεων για τις επενδύσεις του Προγράμματος Ανάπτυξης</t>
  </si>
  <si>
    <t>** Συμπεριλαμβανομένων των λειτουργικών δαπανών που αφορούν τα έργα του Προγράμματος Ανάπτυξης</t>
  </si>
  <si>
    <t>Επίπτωση Προγράμματος Ανάπτυξης</t>
  </si>
  <si>
    <t>Επίπτωση στη μέση χρέωση διανομής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</si>
</sst>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00%"/>
    <numFmt numFmtId="166" formatCode="_-* #,##0.000_-;\-* #,##0.000_-;_-* &quot;-&quot;??_-;_-@_-"/>
    <numFmt numFmtId="167" formatCode="_-* #,##0.0_-;\-* #,##0.0_-;_-* &quot;-&quot;??_-;_-@_-"/>
    <numFmt numFmtId="168" formatCode="_-* #,##0.00\ _€_-;\-* #,##0.00\ _€_-;_-* &quot;-&quot;???\ _€_-;_-@_-"/>
    <numFmt numFmtId="169" formatCode="_-* #,##0.0000_-;\-* #,##0.0000_-;_-* &quot;-&quot;??_-;_-@_-"/>
    <numFmt numFmtId="170" formatCode="#,##0_ ;\-#,##0\ "/>
    <numFmt numFmtId="171" formatCode="0_ ;\-0\ "/>
  </numFmts>
  <fonts count="34">
    <font>
      <sz val="11"/>
      <color theme="1"/>
      <name val="Calibri"/>
      <family val="2"/>
      <scheme val="minor"/>
    </font>
    <font>
      <sz val="11"/>
      <color theme="1"/>
      <name val="Calibri"/>
      <family val="2"/>
      <charset val="161"/>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i/>
      <sz val="11"/>
      <color theme="0"/>
      <name val="Calibri"/>
      <family val="2"/>
      <scheme val="minor"/>
    </font>
    <font>
      <i/>
      <sz val="9"/>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1"/>
      <color theme="0"/>
      <name val="Calibri"/>
      <family val="2"/>
      <scheme val="minor"/>
    </font>
    <font>
      <i/>
      <u/>
      <sz val="11"/>
      <color theme="10"/>
      <name val="Calibri"/>
      <family val="2"/>
      <scheme val="minor"/>
    </font>
    <font>
      <u/>
      <sz val="12"/>
      <color theme="10"/>
      <name val="Calibri"/>
      <family val="2"/>
      <scheme val="minor"/>
    </font>
    <font>
      <b/>
      <sz val="16"/>
      <color theme="1"/>
      <name val="Calibri"/>
      <family val="2"/>
      <scheme val="minor"/>
    </font>
    <font>
      <b/>
      <sz val="22"/>
      <color theme="1"/>
      <name val="Calibri"/>
      <family val="2"/>
      <scheme val="minor"/>
    </font>
    <font>
      <b/>
      <i/>
      <sz val="14"/>
      <name val="Calibri"/>
      <family val="2"/>
      <scheme val="minor"/>
    </font>
    <font>
      <b/>
      <sz val="12"/>
      <color rgb="FFFFFF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color theme="4" tint="0.39997558519241921"/>
      <name val="Calibri"/>
      <family val="2"/>
      <scheme val="minor"/>
    </font>
    <font>
      <b/>
      <sz val="11"/>
      <color theme="2" tint="-0.249977111117893"/>
      <name val="Calibri"/>
      <family val="2"/>
      <scheme val="minor"/>
    </font>
    <font>
      <sz val="8"/>
      <name val="Calibri"/>
      <family val="2"/>
      <scheme val="minor"/>
    </font>
    <font>
      <b/>
      <u/>
      <sz val="12"/>
      <color theme="10"/>
      <name val="Calibri"/>
      <family val="2"/>
      <scheme val="minor"/>
    </font>
    <font>
      <b/>
      <sz val="12"/>
      <color rgb="FFFF0000"/>
      <name val="Calibri"/>
      <family val="2"/>
      <scheme val="minor"/>
    </font>
    <font>
      <i/>
      <sz val="10"/>
      <color rgb="FFFF0000"/>
      <name val="Calibri"/>
      <family val="2"/>
      <scheme val="minor"/>
    </font>
    <font>
      <i/>
      <sz val="10"/>
      <color theme="0"/>
      <name val="Calibri"/>
      <family val="2"/>
      <scheme val="minor"/>
    </font>
    <font>
      <sz val="10"/>
      <color theme="1"/>
      <name val="Calibri"/>
      <family val="2"/>
      <charset val="161"/>
      <scheme val="minor"/>
    </font>
    <font>
      <i/>
      <sz val="10"/>
      <name val="Calibri"/>
      <family val="2"/>
      <scheme val="minor"/>
    </font>
    <font>
      <i/>
      <sz val="11"/>
      <color rgb="FF000000"/>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9E1F2"/>
        <bgColor rgb="FF000000"/>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cellStyleXfs>
  <cellXfs count="437">
    <xf numFmtId="0" fontId="0" fillId="0" borderId="0" xfId="0"/>
    <xf numFmtId="0" fontId="5" fillId="0" borderId="1" xfId="0" applyFont="1" applyBorder="1"/>
    <xf numFmtId="0" fontId="5" fillId="0" borderId="0" xfId="0" applyFont="1"/>
    <xf numFmtId="0" fontId="0" fillId="0" borderId="2" xfId="0" applyBorder="1"/>
    <xf numFmtId="164" fontId="0" fillId="2" borderId="2" xfId="1" applyNumberFormat="1" applyFont="1" applyFill="1" applyBorder="1" applyAlignment="1">
      <alignment horizontal="center"/>
    </xf>
    <xf numFmtId="0" fontId="6" fillId="0" borderId="5" xfId="0" applyFont="1" applyBorder="1"/>
    <xf numFmtId="164" fontId="0" fillId="2" borderId="5" xfId="1" applyNumberFormat="1" applyFont="1" applyFill="1" applyBorder="1" applyAlignment="1">
      <alignment horizontal="center"/>
    </xf>
    <xf numFmtId="0" fontId="6" fillId="0" borderId="6" xfId="0" applyFont="1" applyBorder="1"/>
    <xf numFmtId="164" fontId="0" fillId="2" borderId="6" xfId="1" applyNumberFormat="1" applyFont="1" applyFill="1" applyBorder="1" applyAlignment="1">
      <alignment horizontal="center"/>
    </xf>
    <xf numFmtId="0" fontId="3" fillId="5" borderId="2" xfId="0" applyFont="1" applyFill="1" applyBorder="1" applyAlignment="1">
      <alignment horizontal="center"/>
    </xf>
    <xf numFmtId="0" fontId="0" fillId="0" borderId="2" xfId="0" applyBorder="1" applyAlignment="1">
      <alignment horizontal="center" vertical="center" wrapText="1"/>
    </xf>
    <xf numFmtId="0" fontId="6" fillId="0" borderId="2" xfId="0" applyFont="1" applyBorder="1" applyAlignment="1">
      <alignment horizontal="center"/>
    </xf>
    <xf numFmtId="0" fontId="6" fillId="0" borderId="10"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9" fillId="0" borderId="0" xfId="0" applyFont="1"/>
    <xf numFmtId="0" fontId="0" fillId="0" borderId="3" xfId="0" applyBorder="1"/>
    <xf numFmtId="0" fontId="7" fillId="4" borderId="0" xfId="0" applyFont="1" applyFill="1"/>
    <xf numFmtId="0" fontId="0" fillId="0" borderId="0" xfId="0" applyAlignment="1">
      <alignment horizontal="left" vertical="center"/>
    </xf>
    <xf numFmtId="0" fontId="6" fillId="0" borderId="0" xfId="0" applyFont="1"/>
    <xf numFmtId="0" fontId="6" fillId="0" borderId="0" xfId="0" applyFont="1" applyAlignment="1">
      <alignment horizontal="center"/>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0" fillId="0" borderId="2" xfId="0" applyBorder="1" applyAlignment="1">
      <alignment horizontal="center" vertical="center"/>
    </xf>
    <xf numFmtId="0" fontId="6" fillId="0" borderId="6" xfId="0" applyFont="1" applyBorder="1" applyAlignment="1">
      <alignment horizontal="center" vertical="center"/>
    </xf>
    <xf numFmtId="0" fontId="9" fillId="0" borderId="0" xfId="0" applyFont="1" applyAlignment="1">
      <alignment horizontal="left" vertical="center"/>
    </xf>
    <xf numFmtId="164" fontId="0" fillId="3" borderId="6" xfId="1" applyNumberFormat="1" applyFont="1" applyFill="1" applyBorder="1" applyAlignment="1">
      <alignment horizontal="center"/>
    </xf>
    <xf numFmtId="164" fontId="0" fillId="3" borderId="5" xfId="1" applyNumberFormat="1" applyFont="1" applyFill="1" applyBorder="1" applyAlignment="1">
      <alignment horizontal="center"/>
    </xf>
    <xf numFmtId="164" fontId="0" fillId="0" borderId="2" xfId="1" applyNumberFormat="1" applyFont="1" applyBorder="1" applyAlignment="1">
      <alignment horizontal="center" vertical="center"/>
    </xf>
    <xf numFmtId="164" fontId="0" fillId="2" borderId="2" xfId="1" applyNumberFormat="1" applyFont="1" applyFill="1" applyBorder="1"/>
    <xf numFmtId="165" fontId="0" fillId="0" borderId="2" xfId="2" applyNumberFormat="1" applyFont="1" applyBorder="1" applyAlignment="1">
      <alignment horizontal="center" vertical="center"/>
    </xf>
    <xf numFmtId="10" fontId="0" fillId="0" borderId="2" xfId="0" applyNumberFormat="1" applyBorder="1" applyAlignment="1">
      <alignment horizontal="center" vertical="center"/>
    </xf>
    <xf numFmtId="0" fontId="3" fillId="0" borderId="2" xfId="0" applyFont="1" applyBorder="1"/>
    <xf numFmtId="10" fontId="3" fillId="0" borderId="3" xfId="0" applyNumberFormat="1" applyFont="1" applyBorder="1" applyAlignment="1">
      <alignment horizontal="center" vertical="center"/>
    </xf>
    <xf numFmtId="0" fontId="10" fillId="0" borderId="0" xfId="0" applyFont="1" applyAlignment="1">
      <alignment horizontal="center" vertical="center"/>
    </xf>
    <xf numFmtId="0" fontId="0" fillId="0" borderId="3" xfId="0" applyBorder="1" applyAlignment="1">
      <alignment horizontal="center"/>
    </xf>
    <xf numFmtId="0" fontId="3" fillId="5" borderId="2" xfId="0" quotePrefix="1" applyFont="1" applyFill="1" applyBorder="1" applyAlignment="1">
      <alignment horizontal="center"/>
    </xf>
    <xf numFmtId="0" fontId="0" fillId="0" borderId="2" xfId="0" applyBorder="1" applyAlignment="1">
      <alignment horizontal="left" vertical="center"/>
    </xf>
    <xf numFmtId="0" fontId="0" fillId="0" borderId="5" xfId="0" applyBorder="1" applyAlignment="1">
      <alignment horizontal="center"/>
    </xf>
    <xf numFmtId="164" fontId="2" fillId="2" borderId="5" xfId="1" applyNumberFormat="1" applyFont="1" applyFill="1" applyBorder="1" applyAlignment="1">
      <alignment horizontal="center"/>
    </xf>
    <xf numFmtId="0" fontId="11" fillId="0" borderId="0" xfId="0" applyFont="1"/>
    <xf numFmtId="0" fontId="0" fillId="0" borderId="2" xfId="0" applyBorder="1" applyAlignment="1">
      <alignment horizontal="center"/>
    </xf>
    <xf numFmtId="0" fontId="8" fillId="0" borderId="0" xfId="0" applyFont="1"/>
    <xf numFmtId="0" fontId="3" fillId="5" borderId="7" xfId="0" applyFont="1" applyFill="1" applyBorder="1" applyAlignment="1">
      <alignment vertical="center" wrapText="1"/>
    </xf>
    <xf numFmtId="0" fontId="9" fillId="0" borderId="0" xfId="0" applyFont="1" applyAlignment="1">
      <alignment horizontal="left" wrapText="1"/>
    </xf>
    <xf numFmtId="0" fontId="3" fillId="5" borderId="2" xfId="0" applyFont="1" applyFill="1" applyBorder="1" applyAlignment="1">
      <alignment horizontal="center" wrapText="1"/>
    </xf>
    <xf numFmtId="0" fontId="12" fillId="0" borderId="0" xfId="0" applyFont="1"/>
    <xf numFmtId="0" fontId="3" fillId="5" borderId="16" xfId="0" applyFont="1" applyFill="1" applyBorder="1" applyAlignment="1">
      <alignment horizontal="left" vertical="center" wrapText="1"/>
    </xf>
    <xf numFmtId="0" fontId="3" fillId="5" borderId="3" xfId="0" applyFont="1" applyFill="1" applyBorder="1" applyAlignment="1">
      <alignment horizontal="center" vertical="center"/>
    </xf>
    <xf numFmtId="0" fontId="0" fillId="0" borderId="19" xfId="0" applyBorder="1" applyAlignment="1">
      <alignment horizontal="center"/>
    </xf>
    <xf numFmtId="0" fontId="0" fillId="0" borderId="13" xfId="0" applyBorder="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24" xfId="0" applyFont="1" applyFill="1" applyBorder="1" applyAlignment="1">
      <alignment horizontal="center"/>
    </xf>
    <xf numFmtId="164" fontId="0" fillId="2" borderId="28" xfId="1" applyNumberFormat="1" applyFont="1" applyFill="1" applyBorder="1" applyAlignment="1">
      <alignment horizontal="center"/>
    </xf>
    <xf numFmtId="164" fontId="0" fillId="2" borderId="30" xfId="1" applyNumberFormat="1" applyFont="1" applyFill="1" applyBorder="1" applyAlignment="1">
      <alignment horizontal="center"/>
    </xf>
    <xf numFmtId="164" fontId="0" fillId="2" borderId="29" xfId="1" applyNumberFormat="1" applyFont="1" applyFill="1" applyBorder="1" applyAlignment="1">
      <alignment horizontal="center"/>
    </xf>
    <xf numFmtId="164" fontId="11" fillId="2" borderId="30" xfId="1" applyNumberFormat="1" applyFont="1" applyFill="1" applyBorder="1" applyAlignment="1">
      <alignment horizontal="center"/>
    </xf>
    <xf numFmtId="0" fontId="8" fillId="6" borderId="13" xfId="0" applyFont="1" applyFill="1" applyBorder="1" applyAlignment="1">
      <alignment horizontal="left"/>
    </xf>
    <xf numFmtId="0" fontId="8" fillId="6" borderId="1" xfId="0" applyFont="1" applyFill="1" applyBorder="1" applyAlignment="1">
      <alignment horizontal="left"/>
    </xf>
    <xf numFmtId="0" fontId="3" fillId="5" borderId="3" xfId="0" applyFont="1" applyFill="1" applyBorder="1" applyAlignment="1">
      <alignment horizontal="center"/>
    </xf>
    <xf numFmtId="0" fontId="3" fillId="5" borderId="7" xfId="0" applyFont="1" applyFill="1" applyBorder="1" applyAlignment="1">
      <alignment horizontal="center" vertical="center" wrapText="1"/>
    </xf>
    <xf numFmtId="0" fontId="3" fillId="5" borderId="7" xfId="0" applyFont="1" applyFill="1" applyBorder="1" applyAlignment="1">
      <alignment horizontal="left" vertical="center" wrapText="1"/>
    </xf>
    <xf numFmtId="164" fontId="2" fillId="2" borderId="30" xfId="1" applyNumberFormat="1" applyFont="1" applyFill="1" applyBorder="1" applyAlignment="1">
      <alignment horizontal="center"/>
    </xf>
    <xf numFmtId="164" fontId="2" fillId="2" borderId="29" xfId="1" applyNumberFormat="1" applyFont="1" applyFill="1" applyBorder="1" applyAlignment="1">
      <alignment horizontal="center"/>
    </xf>
    <xf numFmtId="164" fontId="2" fillId="2" borderId="20" xfId="1" applyNumberFormat="1" applyFont="1" applyFill="1" applyBorder="1" applyAlignment="1">
      <alignment horizontal="center"/>
    </xf>
    <xf numFmtId="0" fontId="3" fillId="5" borderId="20" xfId="0" quotePrefix="1" applyFont="1" applyFill="1" applyBorder="1" applyAlignment="1">
      <alignment horizontal="center"/>
    </xf>
    <xf numFmtId="0" fontId="3" fillId="5" borderId="32" xfId="0" applyFont="1" applyFill="1" applyBorder="1" applyAlignment="1">
      <alignment horizontal="center"/>
    </xf>
    <xf numFmtId="164" fontId="0" fillId="2" borderId="35" xfId="1" applyNumberFormat="1" applyFont="1" applyFill="1" applyBorder="1" applyAlignment="1">
      <alignment horizontal="center"/>
    </xf>
    <xf numFmtId="0" fontId="3" fillId="5" borderId="21" xfId="0" quotePrefix="1" applyFont="1" applyFill="1" applyBorder="1" applyAlignment="1">
      <alignment horizontal="center" wrapText="1"/>
    </xf>
    <xf numFmtId="164" fontId="2" fillId="2" borderId="34" xfId="1" applyNumberFormat="1" applyFont="1" applyFill="1" applyBorder="1" applyAlignment="1">
      <alignment horizontal="center"/>
    </xf>
    <xf numFmtId="0" fontId="6" fillId="0" borderId="3" xfId="0" applyFont="1" applyBorder="1" applyAlignment="1">
      <alignment horizontal="center"/>
    </xf>
    <xf numFmtId="0" fontId="3" fillId="5" borderId="32" xfId="0" applyFont="1" applyFill="1" applyBorder="1" applyAlignment="1">
      <alignment horizontal="center" vertical="center"/>
    </xf>
    <xf numFmtId="0" fontId="3" fillId="5" borderId="32" xfId="0" applyFont="1" applyFill="1" applyBorder="1" applyAlignment="1">
      <alignment horizontal="center" wrapText="1"/>
    </xf>
    <xf numFmtId="0" fontId="15" fillId="0" borderId="0" xfId="3" quotePrefix="1" applyFont="1" applyAlignment="1">
      <alignment horizontal="right"/>
    </xf>
    <xf numFmtId="0" fontId="17" fillId="0" borderId="1" xfId="0" applyFont="1" applyBorder="1" applyAlignment="1">
      <alignment horizontal="left"/>
    </xf>
    <xf numFmtId="0" fontId="17" fillId="0" borderId="0" xfId="0" applyFont="1" applyAlignment="1">
      <alignment horizontal="left"/>
    </xf>
    <xf numFmtId="0" fontId="18" fillId="0" borderId="1" xfId="0" applyFont="1" applyBorder="1"/>
    <xf numFmtId="0" fontId="0" fillId="0" borderId="1" xfId="0" applyBorder="1"/>
    <xf numFmtId="0" fontId="19" fillId="0" borderId="1" xfId="0" applyFont="1" applyBorder="1"/>
    <xf numFmtId="0" fontId="8" fillId="0" borderId="1" xfId="0" applyFont="1" applyBorder="1"/>
    <xf numFmtId="0" fontId="6" fillId="0" borderId="1" xfId="0" applyFont="1" applyBorder="1"/>
    <xf numFmtId="0" fontId="7" fillId="0" borderId="0" xfId="0" applyFont="1"/>
    <xf numFmtId="0" fontId="7" fillId="0" borderId="11" xfId="0" applyFont="1" applyBorder="1"/>
    <xf numFmtId="0" fontId="6" fillId="5" borderId="2" xfId="0" applyFont="1" applyFill="1" applyBorder="1" applyAlignment="1">
      <alignment horizontal="center" wrapText="1"/>
    </xf>
    <xf numFmtId="0" fontId="9" fillId="0" borderId="1" xfId="0" applyFont="1" applyBorder="1"/>
    <xf numFmtId="0" fontId="3" fillId="0" borderId="2" xfId="0" applyFont="1" applyBorder="1" applyAlignment="1">
      <alignment horizontal="center" vertical="center"/>
    </xf>
    <xf numFmtId="0" fontId="6" fillId="0" borderId="2" xfId="0" applyFont="1" applyBorder="1" applyAlignment="1">
      <alignment horizontal="center" vertical="center"/>
    </xf>
    <xf numFmtId="164" fontId="6" fillId="0" borderId="2" xfId="1" applyNumberFormat="1" applyFont="1" applyBorder="1" applyAlignment="1">
      <alignment horizontal="center" vertical="center"/>
    </xf>
    <xf numFmtId="164" fontId="4" fillId="3" borderId="2" xfId="1" applyNumberFormat="1" applyFont="1" applyFill="1" applyBorder="1"/>
    <xf numFmtId="165" fontId="6" fillId="0" borderId="2" xfId="2" applyNumberFormat="1" applyFont="1" applyBorder="1" applyAlignment="1">
      <alignment horizontal="center" vertical="center"/>
    </xf>
    <xf numFmtId="0" fontId="21" fillId="0" borderId="2" xfId="0" applyFont="1" applyBorder="1"/>
    <xf numFmtId="0" fontId="0" fillId="0" borderId="2" xfId="0" applyBorder="1" applyAlignment="1">
      <alignment horizontal="left"/>
    </xf>
    <xf numFmtId="0" fontId="9" fillId="0" borderId="0" xfId="0" applyFont="1" applyAlignment="1">
      <alignment horizontal="left"/>
    </xf>
    <xf numFmtId="10" fontId="6" fillId="0" borderId="2" xfId="0" applyNumberFormat="1" applyFont="1" applyBorder="1" applyAlignment="1">
      <alignment horizontal="center" vertical="center"/>
    </xf>
    <xf numFmtId="164" fontId="0" fillId="0" borderId="0" xfId="0" applyNumberFormat="1"/>
    <xf numFmtId="10" fontId="21" fillId="0" borderId="3" xfId="0" applyNumberFormat="1" applyFont="1" applyBorder="1" applyAlignment="1">
      <alignment horizontal="center" vertical="center"/>
    </xf>
    <xf numFmtId="164" fontId="14" fillId="0" borderId="2" xfId="0" applyNumberFormat="1" applyFont="1" applyBorder="1"/>
    <xf numFmtId="0" fontId="0" fillId="0" borderId="7" xfId="0" applyBorder="1"/>
    <xf numFmtId="10" fontId="6" fillId="0" borderId="7" xfId="0" applyNumberFormat="1" applyFont="1" applyBorder="1" applyAlignment="1">
      <alignment horizontal="center" vertical="center"/>
    </xf>
    <xf numFmtId="0" fontId="9" fillId="0" borderId="11" xfId="0" applyFont="1" applyBorder="1"/>
    <xf numFmtId="0" fontId="7" fillId="0" borderId="0" xfId="0" applyFont="1" applyAlignment="1">
      <alignment horizontal="left"/>
    </xf>
    <xf numFmtId="0" fontId="13" fillId="0" borderId="0" xfId="3" applyAlignment="1">
      <alignment horizontal="right"/>
    </xf>
    <xf numFmtId="0" fontId="6" fillId="5" borderId="20" xfId="0" applyFont="1" applyFill="1" applyBorder="1" applyAlignment="1">
      <alignment horizontal="center" wrapText="1"/>
    </xf>
    <xf numFmtId="0" fontId="6" fillId="2" borderId="33" xfId="0" applyFont="1" applyFill="1" applyBorder="1" applyAlignment="1">
      <alignment horizontal="center"/>
    </xf>
    <xf numFmtId="0" fontId="4" fillId="0" borderId="0" xfId="0" applyFont="1"/>
    <xf numFmtId="0" fontId="6" fillId="0" borderId="40" xfId="0" applyFont="1" applyBorder="1"/>
    <xf numFmtId="0" fontId="0" fillId="0" borderId="0" xfId="0" applyAlignment="1">
      <alignment wrapText="1"/>
    </xf>
    <xf numFmtId="0" fontId="12" fillId="0" borderId="2" xfId="0" applyFont="1" applyBorder="1" applyAlignment="1">
      <alignment vertical="center"/>
    </xf>
    <xf numFmtId="0" fontId="12" fillId="0" borderId="2" xfId="0" applyFont="1" applyBorder="1" applyAlignment="1">
      <alignment vertical="center" wrapText="1"/>
    </xf>
    <xf numFmtId="0" fontId="22" fillId="0" borderId="0" xfId="0" applyFont="1"/>
    <xf numFmtId="0" fontId="13" fillId="0" borderId="0" xfId="3" quotePrefix="1" applyAlignment="1">
      <alignment horizontal="right"/>
    </xf>
    <xf numFmtId="0" fontId="6" fillId="0" borderId="10" xfId="0" applyFont="1" applyBorder="1" applyAlignment="1">
      <alignment wrapText="1"/>
    </xf>
    <xf numFmtId="164" fontId="2" fillId="3" borderId="5" xfId="1" applyNumberFormat="1" applyFont="1" applyFill="1" applyBorder="1" applyAlignment="1">
      <alignment horizontal="center"/>
    </xf>
    <xf numFmtId="164" fontId="11" fillId="3" borderId="5" xfId="1" applyNumberFormat="1" applyFont="1" applyFill="1" applyBorder="1" applyAlignment="1">
      <alignment horizontal="center"/>
    </xf>
    <xf numFmtId="164" fontId="2" fillId="3" borderId="2" xfId="1" applyNumberFormat="1" applyFont="1" applyFill="1" applyBorder="1" applyAlignment="1">
      <alignment horizontal="center"/>
    </xf>
    <xf numFmtId="9" fontId="2" fillId="3" borderId="29" xfId="2" applyFont="1" applyFill="1" applyBorder="1" applyAlignment="1">
      <alignment horizontal="center"/>
    </xf>
    <xf numFmtId="9" fontId="11" fillId="3" borderId="29" xfId="2" applyFont="1" applyFill="1" applyBorder="1" applyAlignment="1">
      <alignment horizontal="center"/>
    </xf>
    <xf numFmtId="164" fontId="2" fillId="3" borderId="7" xfId="1" applyNumberFormat="1" applyFont="1" applyFill="1" applyBorder="1" applyAlignment="1">
      <alignment horizontal="center"/>
    </xf>
    <xf numFmtId="9" fontId="2" fillId="3" borderId="23" xfId="2" applyFont="1" applyFill="1" applyBorder="1" applyAlignment="1">
      <alignment horizontal="center"/>
    </xf>
    <xf numFmtId="9" fontId="0" fillId="3" borderId="29" xfId="2" applyFont="1" applyFill="1" applyBorder="1" applyAlignment="1">
      <alignment horizontal="center"/>
    </xf>
    <xf numFmtId="164" fontId="0" fillId="3" borderId="2" xfId="1" applyNumberFormat="1" applyFont="1" applyFill="1" applyBorder="1" applyAlignment="1">
      <alignment horizontal="center"/>
    </xf>
    <xf numFmtId="9" fontId="0" fillId="3" borderId="21" xfId="2" applyFont="1" applyFill="1" applyBorder="1" applyAlignment="1">
      <alignment horizontal="center"/>
    </xf>
    <xf numFmtId="9" fontId="2" fillId="3" borderId="21" xfId="2" applyFont="1" applyFill="1" applyBorder="1" applyAlignment="1">
      <alignment horizontal="center"/>
    </xf>
    <xf numFmtId="164" fontId="2" fillId="3" borderId="8" xfId="1" applyNumberFormat="1" applyFont="1" applyFill="1" applyBorder="1" applyAlignment="1">
      <alignment horizontal="center"/>
    </xf>
    <xf numFmtId="9" fontId="2" fillId="3" borderId="27" xfId="2" applyFont="1" applyFill="1" applyBorder="1" applyAlignment="1">
      <alignment horizontal="center"/>
    </xf>
    <xf numFmtId="9" fontId="0" fillId="3" borderId="23" xfId="2" applyFont="1" applyFill="1" applyBorder="1" applyAlignment="1">
      <alignment horizontal="center"/>
    </xf>
    <xf numFmtId="0" fontId="6" fillId="3" borderId="2" xfId="0" applyFont="1" applyFill="1" applyBorder="1" applyAlignment="1">
      <alignment horizontal="center"/>
    </xf>
    <xf numFmtId="0" fontId="6" fillId="3" borderId="6" xfId="0" applyFont="1" applyFill="1" applyBorder="1" applyAlignment="1">
      <alignment horizontal="center"/>
    </xf>
    <xf numFmtId="164" fontId="0" fillId="8" borderId="5" xfId="1" applyNumberFormat="1" applyFont="1" applyFill="1" applyBorder="1" applyAlignment="1">
      <alignment horizontal="center"/>
    </xf>
    <xf numFmtId="164" fontId="0" fillId="8" borderId="6" xfId="1" applyNumberFormat="1" applyFont="1" applyFill="1" applyBorder="1" applyAlignment="1">
      <alignment horizontal="center"/>
    </xf>
    <xf numFmtId="164" fontId="0" fillId="8" borderId="6" xfId="1" applyNumberFormat="1" applyFont="1" applyFill="1" applyBorder="1" applyAlignment="1">
      <alignment horizontal="center" vertical="center"/>
    </xf>
    <xf numFmtId="164" fontId="0" fillId="8" borderId="10" xfId="1" applyNumberFormat="1" applyFont="1" applyFill="1" applyBorder="1" applyAlignment="1">
      <alignment horizontal="center"/>
    </xf>
    <xf numFmtId="164" fontId="0" fillId="8" borderId="40" xfId="1" applyNumberFormat="1" applyFont="1" applyFill="1" applyBorder="1" applyAlignment="1">
      <alignment horizontal="center"/>
    </xf>
    <xf numFmtId="164" fontId="0" fillId="8" borderId="2" xfId="1" applyNumberFormat="1" applyFont="1" applyFill="1" applyBorder="1" applyAlignment="1">
      <alignment horizontal="center"/>
    </xf>
    <xf numFmtId="9" fontId="0" fillId="8" borderId="2" xfId="2" applyFont="1" applyFill="1" applyBorder="1" applyAlignment="1">
      <alignment horizontal="center" vertical="center"/>
    </xf>
    <xf numFmtId="43" fontId="0" fillId="8" borderId="2" xfId="1" applyFont="1" applyFill="1" applyBorder="1" applyAlignment="1">
      <alignment horizontal="center" vertical="center"/>
    </xf>
    <xf numFmtId="164" fontId="0" fillId="8" borderId="2" xfId="1" applyNumberFormat="1" applyFont="1" applyFill="1" applyBorder="1"/>
    <xf numFmtId="164" fontId="0" fillId="8" borderId="2" xfId="0" applyNumberFormat="1" applyFill="1" applyBorder="1"/>
    <xf numFmtId="164" fontId="0" fillId="8" borderId="8" xfId="0" applyNumberFormat="1" applyFill="1" applyBorder="1"/>
    <xf numFmtId="164" fontId="2" fillId="8" borderId="5" xfId="1" applyNumberFormat="1" applyFont="1" applyFill="1" applyBorder="1" applyAlignment="1">
      <alignment horizontal="center"/>
    </xf>
    <xf numFmtId="164" fontId="2" fillId="8" borderId="2" xfId="1" applyNumberFormat="1" applyFont="1" applyFill="1" applyBorder="1" applyAlignment="1">
      <alignment horizontal="center"/>
    </xf>
    <xf numFmtId="164" fontId="2" fillId="8" borderId="20" xfId="1" applyNumberFormat="1" applyFont="1" applyFill="1" applyBorder="1" applyAlignment="1">
      <alignment horizontal="center"/>
    </xf>
    <xf numFmtId="164" fontId="2" fillId="8" borderId="21" xfId="1" applyNumberFormat="1" applyFont="1" applyFill="1" applyBorder="1" applyAlignment="1">
      <alignment horizontal="center"/>
    </xf>
    <xf numFmtId="9" fontId="2" fillId="8" borderId="29" xfId="2" applyFont="1" applyFill="1" applyBorder="1" applyAlignment="1">
      <alignment horizontal="center"/>
    </xf>
    <xf numFmtId="9" fontId="11" fillId="8" borderId="29" xfId="2" applyFont="1" applyFill="1" applyBorder="1" applyAlignment="1">
      <alignment horizontal="center"/>
    </xf>
    <xf numFmtId="9" fontId="2" fillId="8" borderId="21" xfId="2" applyFont="1" applyFill="1" applyBorder="1" applyAlignment="1">
      <alignment horizontal="center"/>
    </xf>
    <xf numFmtId="9" fontId="0" fillId="8" borderId="2" xfId="2" applyFont="1" applyFill="1" applyBorder="1"/>
    <xf numFmtId="166" fontId="0" fillId="8" borderId="2" xfId="0" applyNumberFormat="1" applyFill="1" applyBorder="1"/>
    <xf numFmtId="164" fontId="0" fillId="8" borderId="20" xfId="0" applyNumberFormat="1" applyFill="1" applyBorder="1"/>
    <xf numFmtId="9" fontId="0" fillId="8" borderId="21" xfId="2" applyFont="1" applyFill="1" applyBorder="1"/>
    <xf numFmtId="164" fontId="11" fillId="8" borderId="20" xfId="0" applyNumberFormat="1" applyFont="1" applyFill="1" applyBorder="1"/>
    <xf numFmtId="9" fontId="11" fillId="8" borderId="21" xfId="2" applyFont="1" applyFill="1" applyBorder="1"/>
    <xf numFmtId="9" fontId="0" fillId="8" borderId="21" xfId="2" applyFont="1" applyFill="1" applyBorder="1" applyAlignment="1">
      <alignment horizontal="center"/>
    </xf>
    <xf numFmtId="9" fontId="0" fillId="8" borderId="29" xfId="2" applyFont="1" applyFill="1" applyBorder="1" applyAlignment="1">
      <alignment horizontal="center"/>
    </xf>
    <xf numFmtId="164" fontId="0" fillId="8" borderId="30" xfId="1" applyNumberFormat="1" applyFont="1" applyFill="1" applyBorder="1" applyAlignment="1">
      <alignment horizontal="center"/>
    </xf>
    <xf numFmtId="164" fontId="0" fillId="8" borderId="20" xfId="1" applyNumberFormat="1" applyFont="1" applyFill="1" applyBorder="1" applyAlignment="1">
      <alignment horizontal="center"/>
    </xf>
    <xf numFmtId="164" fontId="0" fillId="8" borderId="21" xfId="1" applyNumberFormat="1" applyFont="1" applyFill="1" applyBorder="1" applyAlignment="1">
      <alignment horizontal="center"/>
    </xf>
    <xf numFmtId="164" fontId="2" fillId="8" borderId="4" xfId="1" applyNumberFormat="1" applyFont="1" applyFill="1" applyBorder="1" applyAlignment="1">
      <alignment horizontal="center"/>
    </xf>
    <xf numFmtId="9" fontId="2" fillId="8" borderId="19" xfId="2" applyFont="1" applyFill="1" applyBorder="1" applyAlignment="1">
      <alignment horizontal="center"/>
    </xf>
    <xf numFmtId="164" fontId="0" fillId="8" borderId="4" xfId="0" applyNumberFormat="1" applyFill="1" applyBorder="1"/>
    <xf numFmtId="9" fontId="2" fillId="8" borderId="27" xfId="2" applyFont="1" applyFill="1" applyBorder="1" applyAlignment="1">
      <alignment horizontal="center"/>
    </xf>
    <xf numFmtId="9" fontId="2" fillId="8" borderId="13" xfId="2" applyFont="1" applyFill="1" applyBorder="1" applyAlignment="1">
      <alignment horizontal="center"/>
    </xf>
    <xf numFmtId="164" fontId="2" fillId="8" borderId="26" xfId="1" applyNumberFormat="1" applyFont="1" applyFill="1" applyBorder="1" applyAlignment="1">
      <alignment horizontal="center"/>
    </xf>
    <xf numFmtId="9" fontId="0" fillId="8" borderId="27" xfId="2" applyFont="1" applyFill="1" applyBorder="1"/>
    <xf numFmtId="9" fontId="0" fillId="8" borderId="19" xfId="2" applyFont="1" applyFill="1" applyBorder="1" applyAlignment="1">
      <alignment horizontal="center"/>
    </xf>
    <xf numFmtId="9" fontId="0" fillId="8" borderId="3" xfId="2" applyFont="1" applyFill="1" applyBorder="1" applyAlignment="1">
      <alignment horizontal="center"/>
    </xf>
    <xf numFmtId="164" fontId="2" fillId="8" borderId="32" xfId="1" applyNumberFormat="1" applyFont="1" applyFill="1" applyBorder="1" applyAlignment="1">
      <alignment horizontal="center"/>
    </xf>
    <xf numFmtId="9" fontId="0" fillId="8" borderId="39" xfId="2" applyFont="1" applyFill="1" applyBorder="1" applyAlignment="1">
      <alignment horizontal="center"/>
    </xf>
    <xf numFmtId="9" fontId="0" fillId="8" borderId="27" xfId="2" applyFont="1" applyFill="1" applyBorder="1" applyAlignment="1">
      <alignment horizontal="center"/>
    </xf>
    <xf numFmtId="164" fontId="2" fillId="8" borderId="38" xfId="1" applyNumberFormat="1" applyFont="1" applyFill="1" applyBorder="1" applyAlignment="1">
      <alignment horizontal="center"/>
    </xf>
    <xf numFmtId="164" fontId="0" fillId="8" borderId="24" xfId="1" applyNumberFormat="1" applyFont="1" applyFill="1" applyBorder="1" applyAlignment="1">
      <alignment horizontal="center"/>
    </xf>
    <xf numFmtId="164" fontId="0" fillId="8" borderId="34" xfId="1" applyNumberFormat="1" applyFont="1" applyFill="1" applyBorder="1" applyAlignment="1">
      <alignment horizontal="center"/>
    </xf>
    <xf numFmtId="164" fontId="0" fillId="8" borderId="32" xfId="1" applyNumberFormat="1" applyFont="1" applyFill="1" applyBorder="1" applyAlignment="1">
      <alignment horizontal="center"/>
    </xf>
    <xf numFmtId="9" fontId="2" fillId="8" borderId="24" xfId="2" applyFont="1" applyFill="1" applyBorder="1" applyAlignment="1">
      <alignment horizontal="center"/>
    </xf>
    <xf numFmtId="9" fontId="2" fillId="8" borderId="20" xfId="2" applyFont="1" applyFill="1" applyBorder="1" applyAlignment="1">
      <alignment horizontal="center"/>
    </xf>
    <xf numFmtId="9" fontId="2" fillId="8" borderId="32" xfId="2" applyFont="1" applyFill="1" applyBorder="1" applyAlignment="1">
      <alignment horizontal="center"/>
    </xf>
    <xf numFmtId="164" fontId="21" fillId="8" borderId="2" xfId="1" applyNumberFormat="1" applyFont="1" applyFill="1" applyBorder="1"/>
    <xf numFmtId="9" fontId="3" fillId="8" borderId="2" xfId="0" applyNumberFormat="1" applyFont="1" applyFill="1" applyBorder="1"/>
    <xf numFmtId="164" fontId="0" fillId="8" borderId="7" xfId="0" applyNumberFormat="1" applyFill="1" applyBorder="1"/>
    <xf numFmtId="0" fontId="9" fillId="0" borderId="2" xfId="0" applyFont="1" applyBorder="1"/>
    <xf numFmtId="0" fontId="15" fillId="0" borderId="0" xfId="3" applyFont="1" applyAlignment="1">
      <alignment horizontal="left"/>
    </xf>
    <xf numFmtId="0" fontId="13" fillId="0" borderId="0" xfId="3" applyAlignment="1">
      <alignment horizontal="left"/>
    </xf>
    <xf numFmtId="0" fontId="13" fillId="0" borderId="0" xfId="3" quotePrefix="1" applyAlignment="1">
      <alignment horizontal="left"/>
    </xf>
    <xf numFmtId="0" fontId="6" fillId="0" borderId="5" xfId="0" applyFont="1" applyBorder="1" applyAlignment="1">
      <alignment horizontal="left" wrapText="1"/>
    </xf>
    <xf numFmtId="0" fontId="11" fillId="0" borderId="9" xfId="0" applyFont="1" applyBorder="1" applyAlignment="1">
      <alignment horizontal="right" wrapText="1"/>
    </xf>
    <xf numFmtId="0" fontId="11" fillId="0" borderId="40" xfId="0" applyFont="1" applyBorder="1" applyAlignment="1">
      <alignment horizontal="right" wrapText="1"/>
    </xf>
    <xf numFmtId="0" fontId="6" fillId="0" borderId="5" xfId="0" applyFont="1" applyBorder="1" applyAlignment="1">
      <alignment horizontal="center" vertical="center"/>
    </xf>
    <xf numFmtId="0" fontId="11" fillId="0" borderId="9" xfId="0" applyFont="1" applyBorder="1" applyAlignment="1">
      <alignment horizontal="right" vertical="center"/>
    </xf>
    <xf numFmtId="0" fontId="11" fillId="0" borderId="40" xfId="0" applyFont="1" applyBorder="1" applyAlignment="1">
      <alignment horizontal="right" vertical="center"/>
    </xf>
    <xf numFmtId="0" fontId="6" fillId="0" borderId="10" xfId="0" applyFont="1" applyBorder="1" applyAlignment="1">
      <alignment horizontal="center" vertical="center"/>
    </xf>
    <xf numFmtId="0" fontId="6" fillId="3" borderId="8" xfId="0" applyFont="1" applyFill="1" applyBorder="1" applyAlignment="1">
      <alignment horizontal="center"/>
    </xf>
    <xf numFmtId="164" fontId="0" fillId="2" borderId="8" xfId="1" applyNumberFormat="1" applyFont="1" applyFill="1" applyBorder="1" applyAlignment="1">
      <alignment horizontal="center"/>
    </xf>
    <xf numFmtId="0" fontId="11" fillId="0" borderId="6" xfId="0" applyFont="1" applyBorder="1" applyAlignment="1">
      <alignment horizontal="center"/>
    </xf>
    <xf numFmtId="0" fontId="0" fillId="0" borderId="1" xfId="0" applyBorder="1" applyAlignment="1">
      <alignment horizontal="left" vertical="top" wrapText="1"/>
    </xf>
    <xf numFmtId="0" fontId="0" fillId="0" borderId="11" xfId="0" applyBorder="1" applyAlignment="1">
      <alignment horizontal="left" vertical="top" wrapText="1"/>
    </xf>
    <xf numFmtId="0" fontId="7" fillId="9" borderId="1" xfId="0" applyFont="1" applyFill="1" applyBorder="1"/>
    <xf numFmtId="0" fontId="9" fillId="0" borderId="11" xfId="0" applyFont="1" applyBorder="1" applyAlignment="1">
      <alignment vertical="center"/>
    </xf>
    <xf numFmtId="164" fontId="11" fillId="3" borderId="2" xfId="1" applyNumberFormat="1" applyFont="1" applyFill="1" applyBorder="1" applyAlignment="1">
      <alignment horizontal="center"/>
    </xf>
    <xf numFmtId="164" fontId="0" fillId="2" borderId="20" xfId="1" applyNumberFormat="1" applyFont="1" applyFill="1" applyBorder="1" applyAlignment="1">
      <alignment horizontal="center"/>
    </xf>
    <xf numFmtId="0" fontId="19" fillId="0" borderId="0" xfId="0" applyFont="1"/>
    <xf numFmtId="0" fontId="3" fillId="5" borderId="32" xfId="0" applyFont="1" applyFill="1" applyBorder="1" applyAlignment="1">
      <alignment horizontal="center" vertical="center" wrapText="1"/>
    </xf>
    <xf numFmtId="0" fontId="23" fillId="0" borderId="0" xfId="0" applyFont="1"/>
    <xf numFmtId="164" fontId="2" fillId="8" borderId="24" xfId="1" applyNumberFormat="1" applyFont="1" applyFill="1" applyBorder="1" applyAlignment="1">
      <alignment horizontal="center"/>
    </xf>
    <xf numFmtId="164" fontId="2" fillId="8" borderId="12" xfId="1" applyNumberFormat="1" applyFont="1" applyFill="1" applyBorder="1" applyAlignment="1">
      <alignment horizontal="center"/>
    </xf>
    <xf numFmtId="164" fontId="2" fillId="8" borderId="3" xfId="1" applyNumberFormat="1" applyFont="1" applyFill="1" applyBorder="1" applyAlignment="1">
      <alignment horizontal="center"/>
    </xf>
    <xf numFmtId="164" fontId="0" fillId="8" borderId="12" xfId="1" applyNumberFormat="1" applyFont="1" applyFill="1" applyBorder="1" applyAlignment="1">
      <alignment horizontal="center"/>
    </xf>
    <xf numFmtId="164" fontId="0" fillId="8" borderId="3" xfId="1" applyNumberFormat="1" applyFont="1" applyFill="1" applyBorder="1" applyAlignment="1">
      <alignment horizontal="center"/>
    </xf>
    <xf numFmtId="9" fontId="0" fillId="8" borderId="25" xfId="2" applyFont="1" applyFill="1" applyBorder="1" applyAlignment="1">
      <alignment horizontal="center"/>
    </xf>
    <xf numFmtId="9" fontId="2" fillId="8" borderId="25" xfId="2" applyFont="1" applyFill="1" applyBorder="1" applyAlignment="1">
      <alignment horizontal="center"/>
    </xf>
    <xf numFmtId="4" fontId="6" fillId="2" borderId="33" xfId="0" applyNumberFormat="1" applyFont="1" applyFill="1" applyBorder="1" applyAlignment="1">
      <alignment horizontal="center"/>
    </xf>
    <xf numFmtId="164" fontId="0" fillId="2" borderId="2" xfId="0" applyNumberFormat="1" applyFill="1" applyBorder="1" applyAlignment="1">
      <alignment vertical="center"/>
    </xf>
    <xf numFmtId="167" fontId="0" fillId="2" borderId="20" xfId="0" applyNumberFormat="1" applyFill="1" applyBorder="1"/>
    <xf numFmtId="167" fontId="0" fillId="2" borderId="21" xfId="0" applyNumberFormat="1" applyFill="1" applyBorder="1"/>
    <xf numFmtId="167" fontId="0" fillId="2" borderId="20" xfId="0" applyNumberFormat="1" applyFill="1" applyBorder="1" applyAlignment="1">
      <alignment horizontal="right"/>
    </xf>
    <xf numFmtId="167" fontId="0" fillId="2" borderId="21" xfId="0" applyNumberFormat="1" applyFill="1" applyBorder="1" applyAlignment="1">
      <alignment horizontal="right"/>
    </xf>
    <xf numFmtId="2" fontId="6" fillId="2" borderId="33" xfId="0" applyNumberFormat="1" applyFont="1" applyFill="1" applyBorder="1" applyAlignment="1">
      <alignment horizontal="center"/>
    </xf>
    <xf numFmtId="164" fontId="0" fillId="2" borderId="39" xfId="1" applyNumberFormat="1" applyFont="1" applyFill="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11" xfId="0" applyBorder="1"/>
    <xf numFmtId="164" fontId="2" fillId="8" borderId="43" xfId="1" applyNumberFormat="1" applyFont="1" applyFill="1" applyBorder="1" applyAlignment="1">
      <alignment horizontal="center"/>
    </xf>
    <xf numFmtId="164" fontId="2" fillId="8" borderId="15" xfId="1" applyNumberFormat="1" applyFont="1" applyFill="1" applyBorder="1" applyAlignment="1">
      <alignment horizontal="center"/>
    </xf>
    <xf numFmtId="168" fontId="0" fillId="0" borderId="0" xfId="0" applyNumberFormat="1"/>
    <xf numFmtId="167" fontId="2" fillId="8" borderId="32" xfId="1" applyNumberFormat="1" applyFont="1" applyFill="1" applyBorder="1" applyAlignment="1">
      <alignment horizontal="center"/>
    </xf>
    <xf numFmtId="167" fontId="2" fillId="8" borderId="2" xfId="1" applyNumberFormat="1" applyFont="1" applyFill="1" applyBorder="1" applyAlignment="1">
      <alignment horizontal="center"/>
    </xf>
    <xf numFmtId="167" fontId="0" fillId="8" borderId="32" xfId="1" applyNumberFormat="1" applyFont="1" applyFill="1" applyBorder="1" applyAlignment="1">
      <alignment horizontal="center"/>
    </xf>
    <xf numFmtId="167" fontId="0" fillId="8" borderId="2" xfId="1" applyNumberFormat="1" applyFont="1" applyFill="1" applyBorder="1" applyAlignment="1">
      <alignment horizontal="center"/>
    </xf>
    <xf numFmtId="167" fontId="2" fillId="8" borderId="20" xfId="1" applyNumberFormat="1" applyFont="1" applyFill="1" applyBorder="1" applyAlignment="1">
      <alignment horizontal="center"/>
    </xf>
    <xf numFmtId="167" fontId="2" fillId="8" borderId="4" xfId="1" applyNumberFormat="1" applyFont="1" applyFill="1" applyBorder="1" applyAlignment="1">
      <alignment horizontal="center"/>
    </xf>
    <xf numFmtId="167" fontId="0" fillId="8" borderId="4" xfId="1" applyNumberFormat="1" applyFont="1" applyFill="1" applyBorder="1" applyAlignment="1">
      <alignment horizontal="center"/>
    </xf>
    <xf numFmtId="167" fontId="0" fillId="8" borderId="20" xfId="1" applyNumberFormat="1" applyFont="1" applyFill="1" applyBorder="1" applyAlignment="1">
      <alignment horizontal="center"/>
    </xf>
    <xf numFmtId="43" fontId="0" fillId="2" borderId="34" xfId="1" applyFont="1" applyFill="1" applyBorder="1" applyAlignment="1">
      <alignment horizontal="center"/>
    </xf>
    <xf numFmtId="43" fontId="0" fillId="2" borderId="34" xfId="1" applyFont="1" applyFill="1" applyBorder="1" applyAlignment="1">
      <alignment horizontal="left" indent="4"/>
    </xf>
    <xf numFmtId="164" fontId="2" fillId="2" borderId="19" xfId="1" applyNumberFormat="1" applyFont="1" applyFill="1" applyBorder="1" applyAlignment="1">
      <alignment horizontal="center"/>
    </xf>
    <xf numFmtId="0" fontId="0" fillId="0" borderId="46" xfId="0" applyBorder="1"/>
    <xf numFmtId="0" fontId="11" fillId="0" borderId="46" xfId="0" applyFont="1" applyBorder="1"/>
    <xf numFmtId="164" fontId="10" fillId="0" borderId="0" xfId="0" applyNumberFormat="1" applyFont="1" applyAlignment="1">
      <alignment horizontal="center" vertical="center"/>
    </xf>
    <xf numFmtId="167" fontId="0" fillId="0" borderId="11" xfId="0" applyNumberFormat="1" applyBorder="1" applyAlignment="1">
      <alignment horizontal="left" vertical="top" wrapText="1"/>
    </xf>
    <xf numFmtId="164" fontId="6" fillId="8" borderId="2" xfId="1" applyNumberFormat="1" applyFont="1" applyFill="1" applyBorder="1" applyAlignment="1">
      <alignment horizontal="center"/>
    </xf>
    <xf numFmtId="164" fontId="6" fillId="8" borderId="10" xfId="1" applyNumberFormat="1" applyFont="1" applyFill="1" applyBorder="1" applyAlignment="1">
      <alignment horizontal="center"/>
    </xf>
    <xf numFmtId="164" fontId="6" fillId="8" borderId="41" xfId="1" applyNumberFormat="1" applyFont="1" applyFill="1" applyBorder="1" applyAlignment="1">
      <alignment horizontal="center"/>
    </xf>
    <xf numFmtId="169" fontId="0" fillId="2" borderId="2" xfId="1" applyNumberFormat="1" applyFont="1" applyFill="1" applyBorder="1"/>
    <xf numFmtId="10" fontId="0" fillId="2" borderId="2" xfId="2" applyNumberFormat="1" applyFont="1" applyFill="1" applyBorder="1"/>
    <xf numFmtId="9" fontId="0" fillId="2" borderId="5" xfId="1" applyNumberFormat="1" applyFont="1" applyFill="1" applyBorder="1" applyAlignment="1">
      <alignment horizontal="center"/>
    </xf>
    <xf numFmtId="170" fontId="0" fillId="2" borderId="5" xfId="1" applyNumberFormat="1" applyFont="1" applyFill="1" applyBorder="1" applyAlignment="1">
      <alignment horizontal="center"/>
    </xf>
    <xf numFmtId="171" fontId="0" fillId="2" borderId="5" xfId="1" applyNumberFormat="1" applyFont="1" applyFill="1" applyBorder="1" applyAlignment="1">
      <alignment horizontal="center"/>
    </xf>
    <xf numFmtId="166" fontId="2" fillId="8" borderId="32" xfId="1" applyNumberFormat="1" applyFont="1" applyFill="1" applyBorder="1" applyAlignment="1">
      <alignment horizontal="center"/>
    </xf>
    <xf numFmtId="0" fontId="3" fillId="5" borderId="2" xfId="0" quotePrefix="1" applyFont="1" applyFill="1" applyBorder="1" applyAlignment="1">
      <alignment horizontal="center" vertical="center"/>
    </xf>
    <xf numFmtId="0" fontId="3" fillId="5" borderId="2" xfId="0" quotePrefix="1" applyFont="1" applyFill="1" applyBorder="1" applyAlignment="1">
      <alignment horizontal="center" vertical="center" wrapText="1"/>
    </xf>
    <xf numFmtId="164" fontId="11" fillId="2" borderId="2" xfId="0" applyNumberFormat="1"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2" xfId="0" applyBorder="1" applyAlignment="1">
      <alignment vertical="center"/>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2" xfId="0" applyBorder="1" applyAlignment="1">
      <alignment vertical="center"/>
    </xf>
    <xf numFmtId="10" fontId="0" fillId="2" borderId="2" xfId="2" applyNumberFormat="1" applyFont="1" applyFill="1" applyBorder="1" applyAlignment="1">
      <alignment vertical="center"/>
    </xf>
    <xf numFmtId="0" fontId="9" fillId="0" borderId="0" xfId="0" applyFont="1" applyAlignment="1">
      <alignment vertical="center"/>
    </xf>
    <xf numFmtId="0" fontId="7" fillId="4" borderId="3" xfId="0" applyFont="1" applyFill="1" applyBorder="1" applyAlignment="1">
      <alignment vertical="center"/>
    </xf>
    <xf numFmtId="0" fontId="7" fillId="4" borderId="12" xfId="0" applyFont="1" applyFill="1" applyBorder="1" applyAlignment="1">
      <alignment vertical="center"/>
    </xf>
    <xf numFmtId="0" fontId="7" fillId="4" borderId="4" xfId="0" applyFont="1" applyFill="1" applyBorder="1" applyAlignment="1">
      <alignment vertical="center"/>
    </xf>
    <xf numFmtId="0" fontId="0" fillId="0" borderId="0" xfId="0" applyAlignment="1">
      <alignment horizontal="center" vertical="center"/>
    </xf>
    <xf numFmtId="164" fontId="0" fillId="2" borderId="2" xfId="1" applyNumberFormat="1" applyFont="1" applyFill="1" applyBorder="1" applyAlignment="1">
      <alignment vertical="center"/>
    </xf>
    <xf numFmtId="164" fontId="0" fillId="8" borderId="2" xfId="1" applyNumberFormat="1" applyFont="1" applyFill="1" applyBorder="1" applyAlignment="1">
      <alignment vertical="center"/>
    </xf>
    <xf numFmtId="0" fontId="0" fillId="0" borderId="0" xfId="0" applyAlignment="1">
      <alignment horizontal="center" vertical="center" wrapText="1"/>
    </xf>
    <xf numFmtId="164" fontId="0" fillId="8" borderId="2" xfId="0" applyNumberFormat="1" applyFill="1" applyBorder="1" applyAlignment="1">
      <alignment vertical="center"/>
    </xf>
    <xf numFmtId="0" fontId="3" fillId="0" borderId="2" xfId="0" applyFont="1" applyBorder="1" applyAlignment="1">
      <alignment vertical="center"/>
    </xf>
    <xf numFmtId="164" fontId="3" fillId="8" borderId="8" xfId="0" applyNumberFormat="1" applyFont="1" applyFill="1" applyBorder="1" applyAlignment="1">
      <alignment vertical="center"/>
    </xf>
    <xf numFmtId="164" fontId="0" fillId="0" borderId="0" xfId="0" applyNumberFormat="1" applyAlignment="1">
      <alignment vertical="center"/>
    </xf>
    <xf numFmtId="43" fontId="0" fillId="0" borderId="0" xfId="0" applyNumberFormat="1" applyAlignment="1">
      <alignment vertical="center"/>
    </xf>
    <xf numFmtId="169" fontId="0" fillId="8" borderId="2" xfId="1" applyNumberFormat="1" applyFont="1" applyFill="1" applyBorder="1" applyAlignment="1">
      <alignment vertical="center"/>
    </xf>
    <xf numFmtId="3" fontId="0" fillId="0" borderId="0" xfId="0" applyNumberFormat="1" applyAlignment="1">
      <alignment vertical="center"/>
    </xf>
    <xf numFmtId="166" fontId="0" fillId="0" borderId="0" xfId="0" applyNumberFormat="1" applyAlignment="1">
      <alignment vertical="center"/>
    </xf>
    <xf numFmtId="10" fontId="3" fillId="0" borderId="0" xfId="0" applyNumberFormat="1" applyFont="1" applyAlignment="1">
      <alignment horizontal="center" vertical="center"/>
    </xf>
    <xf numFmtId="164" fontId="3" fillId="0" borderId="0" xfId="0" applyNumberFormat="1" applyFont="1" applyAlignment="1">
      <alignment vertical="center"/>
    </xf>
    <xf numFmtId="10" fontId="4" fillId="8" borderId="2" xfId="0" applyNumberFormat="1" applyFont="1" applyFill="1" applyBorder="1" applyAlignment="1">
      <alignment vertical="center"/>
    </xf>
    <xf numFmtId="0" fontId="3" fillId="5" borderId="7" xfId="0" applyFont="1" applyFill="1" applyBorder="1" applyAlignment="1">
      <alignment horizontal="center" vertical="center"/>
    </xf>
    <xf numFmtId="0" fontId="3" fillId="5" borderId="21" xfId="0" applyFont="1" applyFill="1" applyBorder="1" applyAlignment="1">
      <alignment horizontal="center" wrapText="1"/>
    </xf>
    <xf numFmtId="0" fontId="0" fillId="0" borderId="8" xfId="0" applyBorder="1" applyAlignment="1">
      <alignment horizontal="left" vertical="center"/>
    </xf>
    <xf numFmtId="0" fontId="0" fillId="0" borderId="2" xfId="0" applyBorder="1" applyAlignment="1">
      <alignment horizontal="left" vertical="center" wrapText="1"/>
    </xf>
    <xf numFmtId="0" fontId="4" fillId="0" borderId="0" xfId="0" applyFont="1" applyAlignment="1">
      <alignment vertical="center"/>
    </xf>
    <xf numFmtId="0" fontId="0" fillId="0" borderId="2" xfId="0" applyBorder="1" applyAlignment="1">
      <alignment vertical="center" wrapText="1"/>
    </xf>
    <xf numFmtId="164" fontId="0" fillId="2" borderId="2" xfId="0" applyNumberFormat="1" applyFill="1" applyBorder="1" applyAlignment="1">
      <alignment horizontal="center" vertical="center"/>
    </xf>
    <xf numFmtId="167" fontId="0" fillId="0" borderId="0" xfId="0" applyNumberFormat="1"/>
    <xf numFmtId="0" fontId="16" fillId="0" borderId="0" xfId="3" quotePrefix="1" applyFont="1" applyAlignment="1">
      <alignment horizontal="left"/>
    </xf>
    <xf numFmtId="0" fontId="15" fillId="0" borderId="0" xfId="3" applyFont="1" applyAlignment="1">
      <alignment horizontal="right"/>
    </xf>
    <xf numFmtId="0" fontId="15" fillId="0" borderId="0" xfId="3" quotePrefix="1" applyFont="1" applyAlignment="1">
      <alignment horizontal="left"/>
    </xf>
    <xf numFmtId="0" fontId="28" fillId="0" borderId="0" xfId="0" applyFont="1"/>
    <xf numFmtId="0" fontId="29" fillId="0" borderId="0" xfId="0" applyFont="1"/>
    <xf numFmtId="0" fontId="30" fillId="0" borderId="0" xfId="0" applyFont="1"/>
    <xf numFmtId="164" fontId="1" fillId="8" borderId="5" xfId="1" applyNumberFormat="1" applyFont="1" applyFill="1" applyBorder="1" applyAlignment="1">
      <alignment horizontal="center"/>
    </xf>
    <xf numFmtId="164" fontId="1" fillId="8" borderId="6" xfId="1" applyNumberFormat="1" applyFont="1" applyFill="1" applyBorder="1" applyAlignment="1">
      <alignment horizontal="center"/>
    </xf>
    <xf numFmtId="167" fontId="1" fillId="8" borderId="5" xfId="1" applyNumberFormat="1" applyFont="1" applyFill="1" applyBorder="1" applyAlignment="1">
      <alignment horizontal="center"/>
    </xf>
    <xf numFmtId="167" fontId="1" fillId="8" borderId="5" xfId="1" applyNumberFormat="1" applyFont="1" applyFill="1" applyBorder="1" applyAlignment="1">
      <alignment horizontal="center" vertical="center"/>
    </xf>
    <xf numFmtId="167" fontId="1" fillId="8" borderId="2" xfId="1" applyNumberFormat="1" applyFont="1" applyFill="1" applyBorder="1" applyAlignment="1">
      <alignment horizontal="center"/>
    </xf>
    <xf numFmtId="167" fontId="1" fillId="8" borderId="2" xfId="1" applyNumberFormat="1" applyFont="1" applyFill="1" applyBorder="1" applyAlignment="1">
      <alignment horizontal="center" vertical="center"/>
    </xf>
    <xf numFmtId="164" fontId="1" fillId="3" borderId="5" xfId="1" applyNumberFormat="1" applyFont="1" applyFill="1" applyBorder="1" applyAlignment="1">
      <alignment horizontal="center" vertical="center"/>
    </xf>
    <xf numFmtId="164" fontId="1" fillId="8" borderId="5" xfId="1" applyNumberFormat="1" applyFont="1" applyFill="1" applyBorder="1" applyAlignment="1">
      <alignment horizontal="center" vertical="center"/>
    </xf>
    <xf numFmtId="0" fontId="31" fillId="3" borderId="9" xfId="0" applyFont="1" applyFill="1" applyBorder="1" applyAlignment="1">
      <alignment horizontal="right" vertical="center"/>
    </xf>
    <xf numFmtId="164" fontId="31" fillId="8" borderId="9" xfId="1" applyNumberFormat="1" applyFont="1" applyFill="1" applyBorder="1" applyAlignment="1">
      <alignment horizontal="right" vertical="center"/>
    </xf>
    <xf numFmtId="164" fontId="31" fillId="3" borderId="9" xfId="1" applyNumberFormat="1" applyFont="1" applyFill="1" applyBorder="1" applyAlignment="1">
      <alignment horizontal="right" vertical="center"/>
    </xf>
    <xf numFmtId="0" fontId="31" fillId="3" borderId="10" xfId="0" applyFont="1" applyFill="1" applyBorder="1" applyAlignment="1">
      <alignment horizontal="right" vertical="center"/>
    </xf>
    <xf numFmtId="164" fontId="31" fillId="8" borderId="10" xfId="1" applyNumberFormat="1" applyFont="1" applyFill="1" applyBorder="1" applyAlignment="1">
      <alignment horizontal="right" vertical="center"/>
    </xf>
    <xf numFmtId="164" fontId="31" fillId="3" borderId="10" xfId="1" applyNumberFormat="1" applyFont="1" applyFill="1" applyBorder="1" applyAlignment="1">
      <alignment horizontal="right" vertical="center"/>
    </xf>
    <xf numFmtId="0" fontId="1" fillId="3" borderId="10" xfId="0" applyFont="1" applyFill="1" applyBorder="1" applyAlignment="1">
      <alignment horizontal="center" vertical="center"/>
    </xf>
    <xf numFmtId="164" fontId="1" fillId="8" borderId="10"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 fillId="8" borderId="6" xfId="1" applyNumberFormat="1" applyFont="1" applyFill="1" applyBorder="1" applyAlignment="1">
      <alignment horizontal="center" vertical="center"/>
    </xf>
    <xf numFmtId="164" fontId="1" fillId="8" borderId="2" xfId="1" applyNumberFormat="1" applyFont="1" applyFill="1" applyBorder="1" applyAlignment="1">
      <alignment horizontal="center" vertical="center"/>
    </xf>
    <xf numFmtId="164" fontId="1" fillId="8" borderId="2" xfId="1" applyNumberFormat="1" applyFont="1" applyFill="1" applyBorder="1" applyAlignment="1">
      <alignment horizontal="center"/>
    </xf>
    <xf numFmtId="164" fontId="23" fillId="8" borderId="2" xfId="0" applyNumberFormat="1" applyFont="1" applyFill="1" applyBorder="1" applyAlignment="1">
      <alignment vertical="center"/>
    </xf>
    <xf numFmtId="0" fontId="3" fillId="5" borderId="3" xfId="0" applyFont="1" applyFill="1" applyBorder="1" applyAlignment="1">
      <alignment horizontal="center" wrapText="1"/>
    </xf>
    <xf numFmtId="164" fontId="2" fillId="8" borderId="1" xfId="1" applyNumberFormat="1" applyFont="1" applyFill="1" applyBorder="1" applyAlignment="1">
      <alignment horizontal="center"/>
    </xf>
    <xf numFmtId="2" fontId="0" fillId="0" borderId="0" xfId="0" applyNumberFormat="1"/>
    <xf numFmtId="164" fontId="0" fillId="2" borderId="2" xfId="0" applyNumberFormat="1" applyFill="1" applyBorder="1" applyAlignment="1">
      <alignment horizontal="left" vertical="center" wrapText="1"/>
    </xf>
    <xf numFmtId="170" fontId="0" fillId="0" borderId="0" xfId="0" applyNumberFormat="1"/>
    <xf numFmtId="0" fontId="0" fillId="0" borderId="45" xfId="0" applyBorder="1"/>
    <xf numFmtId="0" fontId="3" fillId="5" borderId="0" xfId="0" applyFont="1" applyFill="1"/>
    <xf numFmtId="0" fontId="32" fillId="0" borderId="3" xfId="0" applyFont="1" applyBorder="1" applyAlignment="1">
      <alignment horizontal="right"/>
    </xf>
    <xf numFmtId="0" fontId="32" fillId="0" borderId="4" xfId="0" applyFont="1" applyBorder="1" applyAlignment="1">
      <alignment horizontal="right"/>
    </xf>
    <xf numFmtId="0" fontId="23" fillId="0" borderId="3" xfId="0" applyFont="1" applyBorder="1" applyAlignment="1">
      <alignment horizontal="left"/>
    </xf>
    <xf numFmtId="0" fontId="23" fillId="0" borderId="4" xfId="0" applyFont="1" applyBorder="1" applyAlignment="1">
      <alignment horizontal="left"/>
    </xf>
    <xf numFmtId="0" fontId="12" fillId="0" borderId="3" xfId="0" applyFont="1" applyBorder="1" applyAlignment="1">
      <alignment horizontal="left" vertical="center" wrapText="1"/>
    </xf>
    <xf numFmtId="0" fontId="12" fillId="0" borderId="12" xfId="0" applyFont="1" applyBorder="1" applyAlignment="1">
      <alignment horizontal="left" vertical="center" wrapText="1"/>
    </xf>
    <xf numFmtId="0" fontId="12" fillId="0" borderId="4" xfId="0" applyFont="1" applyBorder="1" applyAlignment="1">
      <alignment horizontal="left" vertical="center" wrapText="1"/>
    </xf>
    <xf numFmtId="0" fontId="5" fillId="2" borderId="1" xfId="0" applyFont="1" applyFill="1" applyBorder="1" applyAlignment="1">
      <alignment horizontal="center" vertical="center"/>
    </xf>
    <xf numFmtId="0" fontId="12" fillId="0" borderId="2" xfId="0" applyFont="1" applyBorder="1" applyAlignment="1">
      <alignment horizontal="left" vertical="center" wrapText="1"/>
    </xf>
    <xf numFmtId="0" fontId="0" fillId="0" borderId="12" xfId="0" applyBorder="1" applyAlignment="1">
      <alignment horizontal="left" wrapText="1"/>
    </xf>
    <xf numFmtId="0" fontId="7" fillId="4" borderId="0" xfId="0" applyFont="1" applyFill="1" applyAlignment="1">
      <alignment horizontal="left"/>
    </xf>
    <xf numFmtId="0" fontId="5" fillId="0" borderId="1" xfId="0" applyFont="1" applyBorder="1" applyAlignment="1">
      <alignment horizontal="left" vertical="center"/>
    </xf>
    <xf numFmtId="0" fontId="27" fillId="0" borderId="0" xfId="3" applyFont="1" applyAlignment="1">
      <alignment horizontal="center"/>
    </xf>
    <xf numFmtId="0" fontId="0" fillId="0" borderId="12" xfId="0" applyBorder="1" applyAlignment="1">
      <alignment horizontal="left" vertical="top" wrapText="1"/>
    </xf>
    <xf numFmtId="0" fontId="0" fillId="7" borderId="2" xfId="0" applyFill="1" applyBorder="1" applyAlignment="1">
      <alignment horizontal="left" vertical="center"/>
    </xf>
    <xf numFmtId="0" fontId="3" fillId="5" borderId="24" xfId="0" quotePrefix="1" applyFont="1" applyFill="1" applyBorder="1" applyAlignment="1">
      <alignment horizontal="center"/>
    </xf>
    <xf numFmtId="0" fontId="3" fillId="5" borderId="4" xfId="0" quotePrefix="1" applyFont="1" applyFill="1" applyBorder="1" applyAlignment="1">
      <alignment horizontal="center"/>
    </xf>
    <xf numFmtId="0" fontId="0" fillId="7" borderId="3" xfId="0" applyFill="1" applyBorder="1" applyAlignment="1">
      <alignment horizontal="left" vertical="center"/>
    </xf>
    <xf numFmtId="0" fontId="0" fillId="7" borderId="12" xfId="0" applyFill="1" applyBorder="1" applyAlignment="1">
      <alignment horizontal="left" vertical="center"/>
    </xf>
    <xf numFmtId="0" fontId="0" fillId="7" borderId="4" xfId="0" applyFill="1" applyBorder="1" applyAlignment="1">
      <alignment horizontal="left" vertical="center"/>
    </xf>
    <xf numFmtId="0" fontId="7" fillId="4" borderId="18" xfId="0" applyFont="1" applyFill="1" applyBorder="1" applyAlignment="1">
      <alignment horizontal="left"/>
    </xf>
    <xf numFmtId="0" fontId="3" fillId="5" borderId="2" xfId="0" applyFont="1" applyFill="1" applyBorder="1" applyAlignment="1">
      <alignment horizontal="left" vertical="center"/>
    </xf>
    <xf numFmtId="0" fontId="3" fillId="5" borderId="2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4" xfId="0" applyFont="1" applyFill="1" applyBorder="1" applyAlignment="1">
      <alignment horizontal="center"/>
    </xf>
    <xf numFmtId="0" fontId="3" fillId="5" borderId="12" xfId="0" applyFont="1" applyFill="1" applyBorder="1" applyAlignment="1">
      <alignment horizontal="center"/>
    </xf>
    <xf numFmtId="0" fontId="3" fillId="5" borderId="25" xfId="0" applyFont="1" applyFill="1" applyBorder="1" applyAlignment="1">
      <alignment horizontal="center"/>
    </xf>
    <xf numFmtId="0" fontId="3" fillId="5" borderId="4" xfId="0" applyFont="1" applyFill="1" applyBorder="1" applyAlignment="1">
      <alignment horizontal="center"/>
    </xf>
    <xf numFmtId="0" fontId="3" fillId="0" borderId="1" xfId="0" applyFont="1" applyBorder="1" applyAlignment="1">
      <alignment horizont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42" xfId="0" quotePrefix="1" applyFont="1" applyFill="1" applyBorder="1" applyAlignment="1">
      <alignment horizontal="center" vertical="center"/>
    </xf>
    <xf numFmtId="0" fontId="3" fillId="5" borderId="14" xfId="0" quotePrefix="1" applyFont="1" applyFill="1" applyBorder="1" applyAlignment="1">
      <alignment horizontal="center" vertical="center"/>
    </xf>
    <xf numFmtId="0" fontId="3" fillId="5" borderId="43" xfId="0" quotePrefix="1" applyFont="1" applyFill="1" applyBorder="1" applyAlignment="1">
      <alignment horizontal="center" vertical="center"/>
    </xf>
    <xf numFmtId="0" fontId="3" fillId="5" borderId="15" xfId="0" quotePrefix="1"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7" borderId="25" xfId="0" applyFill="1" applyBorder="1" applyAlignment="1">
      <alignment horizontal="left" vertical="center"/>
    </xf>
    <xf numFmtId="0" fontId="3" fillId="5" borderId="25" xfId="0" quotePrefix="1" applyFont="1" applyFill="1" applyBorder="1" applyAlignment="1">
      <alignment horizontal="center"/>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37" xfId="0" quotePrefix="1" applyFont="1" applyFill="1" applyBorder="1" applyAlignment="1">
      <alignment horizontal="center" vertical="center"/>
    </xf>
    <xf numFmtId="0" fontId="3" fillId="5" borderId="31" xfId="0" quotePrefix="1" applyFont="1" applyFill="1" applyBorder="1" applyAlignment="1">
      <alignment horizontal="center" vertical="center"/>
    </xf>
    <xf numFmtId="0" fontId="3" fillId="5" borderId="20" xfId="0" applyFont="1" applyFill="1" applyBorder="1" applyAlignment="1">
      <alignment horizontal="center"/>
    </xf>
    <xf numFmtId="0" fontId="3" fillId="5" borderId="2" xfId="0" applyFont="1" applyFill="1" applyBorder="1" applyAlignment="1">
      <alignment horizontal="center"/>
    </xf>
    <xf numFmtId="0" fontId="3" fillId="5" borderId="21" xfId="0" applyFont="1" applyFill="1" applyBorder="1" applyAlignment="1">
      <alignment horizontal="center"/>
    </xf>
    <xf numFmtId="0" fontId="3" fillId="5" borderId="37" xfId="0" applyFont="1" applyFill="1" applyBorder="1" applyAlignment="1">
      <alignment horizontal="center" wrapText="1"/>
    </xf>
    <xf numFmtId="0" fontId="3" fillId="5" borderId="31" xfId="0" applyFont="1" applyFill="1" applyBorder="1" applyAlignment="1">
      <alignment horizontal="center" wrapText="1"/>
    </xf>
    <xf numFmtId="0" fontId="3" fillId="5" borderId="22" xfId="0" applyFont="1" applyFill="1" applyBorder="1" applyAlignment="1">
      <alignment horizontal="center" wrapText="1"/>
    </xf>
    <xf numFmtId="0" fontId="3" fillId="5" borderId="26" xfId="0" applyFont="1" applyFill="1" applyBorder="1" applyAlignment="1">
      <alignment horizontal="center" wrapText="1"/>
    </xf>
    <xf numFmtId="0" fontId="3" fillId="5" borderId="37" xfId="0" applyFont="1" applyFill="1" applyBorder="1" applyAlignment="1">
      <alignment horizontal="center"/>
    </xf>
    <xf numFmtId="0" fontId="3" fillId="5" borderId="31" xfId="0" applyFont="1" applyFill="1" applyBorder="1" applyAlignment="1">
      <alignment horizontal="center"/>
    </xf>
    <xf numFmtId="0" fontId="3" fillId="5" borderId="2" xfId="0" applyFont="1" applyFill="1" applyBorder="1" applyAlignment="1">
      <alignment horizontal="center" wrapText="1"/>
    </xf>
    <xf numFmtId="0" fontId="3" fillId="5" borderId="23" xfId="0" applyFont="1" applyFill="1" applyBorder="1" applyAlignment="1">
      <alignment horizontal="center"/>
    </xf>
    <xf numFmtId="0" fontId="3" fillId="5" borderId="27" xfId="0" applyFont="1" applyFill="1" applyBorder="1" applyAlignment="1">
      <alignment horizontal="center"/>
    </xf>
    <xf numFmtId="0" fontId="3" fillId="5" borderId="33" xfId="0" applyFont="1" applyFill="1" applyBorder="1" applyAlignment="1">
      <alignment horizontal="center" wrapText="1"/>
    </xf>
    <xf numFmtId="0" fontId="3" fillId="5" borderId="38" xfId="0" applyFont="1" applyFill="1" applyBorder="1" applyAlignment="1">
      <alignment horizontal="center" wrapText="1"/>
    </xf>
    <xf numFmtId="0" fontId="3" fillId="5" borderId="23" xfId="0" applyFont="1" applyFill="1" applyBorder="1" applyAlignment="1">
      <alignment horizontal="center" wrapText="1"/>
    </xf>
    <xf numFmtId="0" fontId="3" fillId="5" borderId="27" xfId="0" applyFont="1" applyFill="1" applyBorder="1" applyAlignment="1">
      <alignment horizontal="center" wrapText="1"/>
    </xf>
    <xf numFmtId="0" fontId="3" fillId="5" borderId="22" xfId="0" applyFont="1" applyFill="1" applyBorder="1" applyAlignment="1">
      <alignment horizontal="center"/>
    </xf>
    <xf numFmtId="0" fontId="3" fillId="5" borderId="26" xfId="0" applyFont="1" applyFill="1" applyBorder="1" applyAlignment="1">
      <alignment horizontal="center"/>
    </xf>
    <xf numFmtId="0" fontId="3" fillId="5" borderId="21" xfId="0" applyFont="1" applyFill="1" applyBorder="1" applyAlignment="1">
      <alignment horizontal="center" wrapText="1"/>
    </xf>
    <xf numFmtId="0" fontId="3" fillId="5" borderId="43" xfId="0" applyFont="1" applyFill="1" applyBorder="1" applyAlignment="1">
      <alignment horizontal="center"/>
    </xf>
    <xf numFmtId="0" fontId="3" fillId="5" borderId="1" xfId="0" applyFont="1" applyFill="1" applyBorder="1" applyAlignment="1">
      <alignment horizontal="center"/>
    </xf>
    <xf numFmtId="0" fontId="3" fillId="5" borderId="46" xfId="0" applyFont="1" applyFill="1" applyBorder="1" applyAlignment="1">
      <alignment horizontal="center"/>
    </xf>
    <xf numFmtId="0" fontId="3" fillId="5" borderId="0" xfId="0" applyFont="1" applyFill="1" applyAlignment="1">
      <alignment horizontal="center"/>
    </xf>
    <xf numFmtId="0" fontId="9" fillId="0" borderId="11" xfId="0" applyFont="1" applyBorder="1" applyAlignment="1">
      <alignment horizontal="left" wrapText="1"/>
    </xf>
    <xf numFmtId="0" fontId="3" fillId="5" borderId="33"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0" fillId="7" borderId="17" xfId="0" applyFill="1" applyBorder="1" applyAlignment="1">
      <alignment horizontal="left" vertical="center"/>
    </xf>
    <xf numFmtId="0" fontId="0" fillId="7" borderId="0" xfId="0" applyFill="1" applyAlignment="1">
      <alignment horizontal="left" vertical="center"/>
    </xf>
    <xf numFmtId="0" fontId="0" fillId="7" borderId="36" xfId="0" applyFill="1" applyBorder="1" applyAlignment="1">
      <alignment horizontal="left" vertical="center"/>
    </xf>
    <xf numFmtId="0" fontId="3" fillId="5" borderId="24"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5" xfId="0" applyFont="1" applyFill="1" applyBorder="1" applyAlignment="1">
      <alignment horizontal="center" vertical="center"/>
    </xf>
    <xf numFmtId="0" fontId="21" fillId="5" borderId="3" xfId="0" applyFont="1" applyFill="1" applyBorder="1" applyAlignment="1">
      <alignment horizontal="left"/>
    </xf>
    <xf numFmtId="0" fontId="21" fillId="5" borderId="12" xfId="0" applyFont="1" applyFill="1" applyBorder="1" applyAlignment="1">
      <alignment horizontal="left"/>
    </xf>
    <xf numFmtId="0" fontId="7" fillId="4" borderId="3" xfId="0" applyFont="1" applyFill="1" applyBorder="1" applyAlignment="1">
      <alignment horizontal="left"/>
    </xf>
    <xf numFmtId="0" fontId="7" fillId="4" borderId="12" xfId="0" applyFont="1" applyFill="1" applyBorder="1" applyAlignment="1">
      <alignment horizontal="left"/>
    </xf>
    <xf numFmtId="0" fontId="0" fillId="0" borderId="2"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32" fillId="0" borderId="3" xfId="0" applyFont="1" applyBorder="1" applyAlignment="1">
      <alignment horizontal="right"/>
    </xf>
    <xf numFmtId="0" fontId="32" fillId="0" borderId="4" xfId="0" applyFont="1" applyBorder="1" applyAlignment="1">
      <alignment horizontal="right"/>
    </xf>
    <xf numFmtId="0" fontId="23" fillId="0" borderId="2" xfId="0" applyFont="1" applyBorder="1" applyAlignment="1">
      <alignment horizontal="left" vertical="center" wrapText="1"/>
    </xf>
    <xf numFmtId="0" fontId="7" fillId="4" borderId="1" xfId="0" applyFont="1" applyFill="1" applyBorder="1" applyAlignment="1">
      <alignment horizontal="left"/>
    </xf>
    <xf numFmtId="0" fontId="23" fillId="0" borderId="3" xfId="0" applyFont="1" applyBorder="1" applyAlignment="1">
      <alignment horizontal="left"/>
    </xf>
    <xf numFmtId="0" fontId="23" fillId="0" borderId="4" xfId="0" applyFont="1" applyBorder="1" applyAlignment="1">
      <alignment horizontal="left"/>
    </xf>
    <xf numFmtId="0" fontId="32" fillId="0" borderId="3" xfId="0" applyFont="1" applyBorder="1" applyAlignment="1">
      <alignment horizontal="right" vertical="center" wrapText="1"/>
    </xf>
    <xf numFmtId="0" fontId="32" fillId="0" borderId="4" xfId="0" applyFont="1" applyBorder="1" applyAlignment="1">
      <alignment horizontal="right" vertical="center" wrapText="1"/>
    </xf>
    <xf numFmtId="0" fontId="0" fillId="0" borderId="9" xfId="0" applyBorder="1" applyAlignment="1">
      <alignment horizontal="left" vertical="center" wrapText="1"/>
    </xf>
    <xf numFmtId="0" fontId="11" fillId="0" borderId="3" xfId="0" applyFont="1" applyBorder="1" applyAlignment="1">
      <alignment horizontal="right"/>
    </xf>
    <xf numFmtId="0" fontId="11" fillId="0" borderId="4" xfId="0" applyFont="1" applyBorder="1" applyAlignment="1">
      <alignment horizontal="right"/>
    </xf>
    <xf numFmtId="9" fontId="0" fillId="3" borderId="7" xfId="2" applyFont="1" applyFill="1" applyBorder="1" applyAlignment="1">
      <alignment horizontal="center" vertical="center"/>
    </xf>
    <xf numFmtId="9" fontId="0" fillId="3" borderId="9" xfId="2" applyFont="1" applyFill="1" applyBorder="1" applyAlignment="1">
      <alignment horizontal="center" vertical="center"/>
    </xf>
    <xf numFmtId="9" fontId="0" fillId="3" borderId="8" xfId="2" applyFont="1" applyFill="1" applyBorder="1" applyAlignment="1">
      <alignment horizontal="center" vertical="center"/>
    </xf>
    <xf numFmtId="0" fontId="7" fillId="4" borderId="3" xfId="0" applyFont="1" applyFill="1" applyBorder="1" applyAlignment="1">
      <alignment horizontal="center"/>
    </xf>
    <xf numFmtId="0" fontId="7" fillId="4" borderId="12" xfId="0" applyFont="1" applyFill="1" applyBorder="1" applyAlignment="1">
      <alignment horizontal="center"/>
    </xf>
    <xf numFmtId="0" fontId="7" fillId="4" borderId="4" xfId="0" applyFont="1" applyFill="1" applyBorder="1" applyAlignment="1">
      <alignment horizontal="center"/>
    </xf>
    <xf numFmtId="4" fontId="33" fillId="10" borderId="33" xfId="0" applyNumberFormat="1" applyFont="1" applyFill="1" applyBorder="1" applyAlignment="1"/>
  </cellXfs>
  <cellStyles count="4">
    <cellStyle name="Comma" xfId="1" builtinId="3"/>
    <cellStyle name="Hyperlink" xfId="3" builtinId="8"/>
    <cellStyle name="Normal" xfId="0" builtinId="0"/>
    <cellStyle name="Percent" xfId="2" builtinId="5"/>
  </cellStyles>
  <dxfs count="30">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39</xdr:row>
      <xdr:rowOff>57150</xdr:rowOff>
    </xdr:from>
    <xdr:to>
      <xdr:col>7</xdr:col>
      <xdr:colOff>581025</xdr:colOff>
      <xdr:row>40</xdr:row>
      <xdr:rowOff>28575</xdr:rowOff>
    </xdr:to>
    <xdr:sp macro="" textlink="">
      <xdr:nvSpPr>
        <xdr:cNvPr id="13" name="AutoShape 1">
          <a:extLst>
            <a:ext uri="{FF2B5EF4-FFF2-40B4-BE49-F238E27FC236}">
              <a16:creationId xmlns:a16="http://schemas.microsoft.com/office/drawing/2014/main" id="{300C575D-C82D-4A14-9927-0FDAB0C7A2FA}"/>
            </a:ext>
          </a:extLst>
        </xdr:cNvPr>
        <xdr:cNvSpPr>
          <a:spLocks noChangeAspect="1" noChangeArrowheads="1"/>
        </xdr:cNvSpPr>
      </xdr:nvSpPr>
      <xdr:spPr bwMode="auto">
        <a:xfrm>
          <a:off x="2486025" y="7191375"/>
          <a:ext cx="49149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333375</xdr:colOff>
      <xdr:row>39</xdr:row>
      <xdr:rowOff>57150</xdr:rowOff>
    </xdr:from>
    <xdr:to>
      <xdr:col>7</xdr:col>
      <xdr:colOff>581025</xdr:colOff>
      <xdr:row>40</xdr:row>
      <xdr:rowOff>28575</xdr:rowOff>
    </xdr:to>
    <xdr:sp macro="" textlink="">
      <xdr:nvSpPr>
        <xdr:cNvPr id="14" name="AutoShape 40">
          <a:extLst>
            <a:ext uri="{FF2B5EF4-FFF2-40B4-BE49-F238E27FC236}">
              <a16:creationId xmlns:a16="http://schemas.microsoft.com/office/drawing/2014/main" id="{8D5833E0-CCE7-41F8-A7F5-8949A256056E}"/>
            </a:ext>
          </a:extLst>
        </xdr:cNvPr>
        <xdr:cNvSpPr>
          <a:spLocks noChangeAspect="1" noChangeArrowheads="1"/>
        </xdr:cNvSpPr>
      </xdr:nvSpPr>
      <xdr:spPr bwMode="auto">
        <a:xfrm>
          <a:off x="2486025" y="7191375"/>
          <a:ext cx="49149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266700</xdr:colOff>
      <xdr:row>40</xdr:row>
      <xdr:rowOff>371475</xdr:rowOff>
    </xdr:from>
    <xdr:to>
      <xdr:col>7</xdr:col>
      <xdr:colOff>438150</xdr:colOff>
      <xdr:row>40</xdr:row>
      <xdr:rowOff>689354</xdr:rowOff>
    </xdr:to>
    <xdr:pic>
      <xdr:nvPicPr>
        <xdr:cNvPr id="7" name="Picture 6">
          <a:extLst>
            <a:ext uri="{FF2B5EF4-FFF2-40B4-BE49-F238E27FC236}">
              <a16:creationId xmlns:a16="http://schemas.microsoft.com/office/drawing/2014/main" id="{18D67D17-E4F9-4DEE-B9CD-BA13098E1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9350" y="8562975"/>
          <a:ext cx="4838700" cy="31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41</xdr:row>
      <xdr:rowOff>552450</xdr:rowOff>
    </xdr:from>
    <xdr:to>
      <xdr:col>7</xdr:col>
      <xdr:colOff>476455</xdr:colOff>
      <xdr:row>41</xdr:row>
      <xdr:rowOff>872640</xdr:rowOff>
    </xdr:to>
    <xdr:pic>
      <xdr:nvPicPr>
        <xdr:cNvPr id="15" name="Picture 14">
          <a:extLst>
            <a:ext uri="{FF2B5EF4-FFF2-40B4-BE49-F238E27FC236}">
              <a16:creationId xmlns:a16="http://schemas.microsoft.com/office/drawing/2014/main" id="{1E1193A0-BC31-48F9-8228-97EEE337B5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66975" y="10467975"/>
          <a:ext cx="482938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42</xdr:row>
      <xdr:rowOff>561975</xdr:rowOff>
    </xdr:from>
    <xdr:to>
      <xdr:col>7</xdr:col>
      <xdr:colOff>554560</xdr:colOff>
      <xdr:row>42</xdr:row>
      <xdr:rowOff>891690</xdr:rowOff>
    </xdr:to>
    <xdr:pic>
      <xdr:nvPicPr>
        <xdr:cNvPr id="16" name="Picture 15">
          <a:extLst>
            <a:ext uri="{FF2B5EF4-FFF2-40B4-BE49-F238E27FC236}">
              <a16:creationId xmlns:a16="http://schemas.microsoft.com/office/drawing/2014/main" id="{AD61607B-93D0-4EBA-BBD2-C6B8DA895C2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62225" y="12077700"/>
          <a:ext cx="4812235" cy="329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647702</xdr:colOff>
      <xdr:row>43</xdr:row>
      <xdr:rowOff>390525</xdr:rowOff>
    </xdr:from>
    <xdr:to>
      <xdr:col>7</xdr:col>
      <xdr:colOff>418397</xdr:colOff>
      <xdr:row>44</xdr:row>
      <xdr:rowOff>34440</xdr:rowOff>
    </xdr:to>
    <xdr:pic>
      <xdr:nvPicPr>
        <xdr:cNvPr id="17" name="Picture 16">
          <a:extLst>
            <a:ext uri="{FF2B5EF4-FFF2-40B4-BE49-F238E27FC236}">
              <a16:creationId xmlns:a16="http://schemas.microsoft.com/office/drawing/2014/main" id="{4CDE9C2A-5464-45C4-8B39-444CEEE5290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00352" y="13468350"/>
          <a:ext cx="4437945"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44</xdr:row>
      <xdr:rowOff>489585</xdr:rowOff>
    </xdr:from>
    <xdr:to>
      <xdr:col>8</xdr:col>
      <xdr:colOff>21160</xdr:colOff>
      <xdr:row>44</xdr:row>
      <xdr:rowOff>802155</xdr:rowOff>
    </xdr:to>
    <xdr:pic>
      <xdr:nvPicPr>
        <xdr:cNvPr id="18" name="Picture 17">
          <a:extLst>
            <a:ext uri="{FF2B5EF4-FFF2-40B4-BE49-F238E27FC236}">
              <a16:creationId xmlns:a16="http://schemas.microsoft.com/office/drawing/2014/main" id="{92AB5DDE-3F77-4EC0-80F5-394F342E3D9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8425" y="14243685"/>
          <a:ext cx="4812235" cy="31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AC5-F3CB-424A-9660-227C9CEE1D68}">
  <sheetPr>
    <tabColor theme="6" tint="-0.249977111117893"/>
  </sheetPr>
  <dimension ref="B3:K52"/>
  <sheetViews>
    <sheetView showGridLines="0" topLeftCell="A17" zoomScale="85" zoomScaleNormal="85" workbookViewId="0">
      <selection activeCell="I15" sqref="I15"/>
    </sheetView>
  </sheetViews>
  <sheetFormatPr defaultRowHeight="14.45"/>
  <cols>
    <col min="1" max="1" width="2.85546875" customWidth="1"/>
    <col min="2" max="2" width="29.42578125" customWidth="1"/>
    <col min="3" max="3" width="20" customWidth="1"/>
    <col min="4" max="4" width="22.5703125" customWidth="1"/>
  </cols>
  <sheetData>
    <row r="3" spans="2:10" ht="18.600000000000001">
      <c r="B3" s="1" t="s">
        <v>0</v>
      </c>
      <c r="C3" s="329" t="s">
        <v>1</v>
      </c>
      <c r="D3" s="329"/>
      <c r="E3" s="329"/>
      <c r="F3" s="329"/>
      <c r="G3" s="329"/>
      <c r="H3" s="329"/>
    </row>
    <row r="4" spans="2:10" ht="18.600000000000001">
      <c r="B4" s="2" t="s">
        <v>2</v>
      </c>
      <c r="C4" s="37">
        <v>2024</v>
      </c>
      <c r="D4" s="37" t="s">
        <v>3</v>
      </c>
      <c r="E4" s="37">
        <f>C4+4</f>
        <v>2028</v>
      </c>
    </row>
    <row r="6" spans="2:10" ht="32.450000000000003" customHeight="1">
      <c r="B6" s="331" t="s">
        <v>4</v>
      </c>
      <c r="C6" s="331"/>
      <c r="D6" s="331"/>
      <c r="E6" s="331"/>
      <c r="F6" s="331"/>
      <c r="G6" s="331"/>
      <c r="H6" s="331"/>
      <c r="I6" s="331"/>
      <c r="J6" s="331"/>
    </row>
    <row r="8" spans="2:10" ht="21">
      <c r="B8" s="78" t="s">
        <v>5</v>
      </c>
      <c r="C8" s="81"/>
      <c r="D8" s="81"/>
      <c r="E8" s="81"/>
      <c r="F8" s="81"/>
      <c r="G8" s="81"/>
      <c r="H8" s="81"/>
      <c r="I8" s="81"/>
      <c r="J8" s="81"/>
    </row>
    <row r="9" spans="2:10" ht="9" customHeight="1">
      <c r="B9" s="79"/>
    </row>
    <row r="10" spans="2:10" ht="15.6">
      <c r="B10" s="288" t="s">
        <v>6</v>
      </c>
    </row>
    <row r="11" spans="2:10">
      <c r="B11" s="77" t="s">
        <v>7</v>
      </c>
    </row>
    <row r="12" spans="2:10">
      <c r="B12" s="105" t="s">
        <v>8</v>
      </c>
    </row>
    <row r="13" spans="2:10">
      <c r="B13" s="289" t="s">
        <v>9</v>
      </c>
    </row>
    <row r="14" spans="2:10">
      <c r="B14" s="289" t="s">
        <v>10</v>
      </c>
    </row>
    <row r="15" spans="2:10">
      <c r="B15" s="289" t="s">
        <v>11</v>
      </c>
    </row>
    <row r="16" spans="2:10">
      <c r="B16" s="289" t="s">
        <v>12</v>
      </c>
    </row>
    <row r="17" spans="2:2">
      <c r="B17" s="289" t="s">
        <v>13</v>
      </c>
    </row>
    <row r="18" spans="2:2">
      <c r="B18" s="289" t="s">
        <v>14</v>
      </c>
    </row>
    <row r="19" spans="2:2">
      <c r="B19" s="105" t="s">
        <v>15</v>
      </c>
    </row>
    <row r="20" spans="2:2">
      <c r="B20" s="289" t="s">
        <v>16</v>
      </c>
    </row>
    <row r="21" spans="2:2">
      <c r="B21" s="289" t="s">
        <v>17</v>
      </c>
    </row>
    <row r="22" spans="2:2">
      <c r="B22" s="289" t="s">
        <v>18</v>
      </c>
    </row>
    <row r="23" spans="2:2">
      <c r="B23" s="289" t="s">
        <v>19</v>
      </c>
    </row>
    <row r="24" spans="2:2" ht="9" customHeight="1">
      <c r="B24" s="77"/>
    </row>
    <row r="25" spans="2:2" ht="15.6">
      <c r="B25" s="288" t="s">
        <v>20</v>
      </c>
    </row>
    <row r="26" spans="2:2">
      <c r="B26" s="77" t="s">
        <v>21</v>
      </c>
    </row>
    <row r="27" spans="2:2">
      <c r="B27" s="77" t="s">
        <v>22</v>
      </c>
    </row>
    <row r="29" spans="2:2" ht="15.6">
      <c r="B29" s="288" t="s">
        <v>23</v>
      </c>
    </row>
    <row r="30" spans="2:2">
      <c r="B30" s="114" t="s">
        <v>24</v>
      </c>
    </row>
    <row r="31" spans="2:2">
      <c r="B31" s="114" t="s">
        <v>25</v>
      </c>
    </row>
    <row r="32" spans="2:2">
      <c r="B32" s="114" t="s">
        <v>26</v>
      </c>
    </row>
    <row r="33" spans="2:11">
      <c r="B33" s="114" t="s">
        <v>27</v>
      </c>
    </row>
    <row r="34" spans="2:11" ht="9" customHeight="1">
      <c r="B34" s="77"/>
    </row>
    <row r="37" spans="2:11" ht="21">
      <c r="B37" s="78" t="s">
        <v>28</v>
      </c>
      <c r="C37" s="81"/>
      <c r="D37" s="81"/>
      <c r="E37" s="81"/>
      <c r="F37" s="81"/>
      <c r="G37" s="81"/>
      <c r="H37" s="81"/>
      <c r="I37" s="81"/>
      <c r="J37" s="81"/>
    </row>
    <row r="39" spans="2:11" ht="27" customHeight="1">
      <c r="B39" s="111" t="s">
        <v>29</v>
      </c>
      <c r="C39" s="330" t="s">
        <v>30</v>
      </c>
      <c r="D39" s="330"/>
      <c r="E39" s="330"/>
      <c r="F39" s="330"/>
      <c r="G39" s="330"/>
      <c r="H39" s="330"/>
      <c r="I39" s="330"/>
      <c r="J39" s="330"/>
    </row>
    <row r="40" spans="2:11" ht="27" customHeight="1">
      <c r="B40" s="112" t="s">
        <v>31</v>
      </c>
      <c r="C40" s="326" t="s">
        <v>32</v>
      </c>
      <c r="D40" s="327"/>
      <c r="E40" s="327"/>
      <c r="F40" s="327"/>
      <c r="G40" s="327"/>
      <c r="H40" s="327"/>
      <c r="I40" s="327"/>
      <c r="J40" s="328"/>
    </row>
    <row r="41" spans="2:11" ht="136.15" customHeight="1">
      <c r="B41" s="111" t="s">
        <v>33</v>
      </c>
      <c r="C41" s="330" t="s">
        <v>34</v>
      </c>
      <c r="D41" s="330"/>
      <c r="E41" s="330"/>
      <c r="F41" s="330"/>
      <c r="G41" s="330"/>
      <c r="H41" s="330"/>
      <c r="I41" s="330"/>
      <c r="J41" s="330"/>
      <c r="K41" s="110"/>
    </row>
    <row r="42" spans="2:11" ht="126" customHeight="1">
      <c r="B42" s="111" t="s">
        <v>35</v>
      </c>
      <c r="C42" s="330" t="s">
        <v>36</v>
      </c>
      <c r="D42" s="330"/>
      <c r="E42" s="330"/>
      <c r="F42" s="330"/>
      <c r="G42" s="330"/>
      <c r="H42" s="330"/>
      <c r="I42" s="330"/>
      <c r="J42" s="330"/>
    </row>
    <row r="43" spans="2:11" ht="123.6" customHeight="1">
      <c r="B43" s="111" t="s">
        <v>37</v>
      </c>
      <c r="C43" s="330" t="s">
        <v>38</v>
      </c>
      <c r="D43" s="330"/>
      <c r="E43" s="330"/>
      <c r="F43" s="330"/>
      <c r="G43" s="330"/>
      <c r="H43" s="330"/>
      <c r="I43" s="330"/>
      <c r="J43" s="330"/>
    </row>
    <row r="44" spans="2:11" ht="53.45" customHeight="1">
      <c r="B44" s="111" t="s">
        <v>39</v>
      </c>
      <c r="C44" s="330" t="s">
        <v>40</v>
      </c>
      <c r="D44" s="330"/>
      <c r="E44" s="330"/>
      <c r="F44" s="330"/>
      <c r="G44" s="330"/>
      <c r="H44" s="330"/>
      <c r="I44" s="330"/>
      <c r="J44" s="330"/>
    </row>
    <row r="45" spans="2:11" ht="96" customHeight="1">
      <c r="B45" s="111" t="s">
        <v>41</v>
      </c>
      <c r="C45" s="330" t="s">
        <v>42</v>
      </c>
      <c r="D45" s="330"/>
      <c r="E45" s="330"/>
      <c r="F45" s="330"/>
      <c r="G45" s="330"/>
      <c r="H45" s="330"/>
      <c r="I45" s="330"/>
      <c r="J45" s="330"/>
    </row>
    <row r="46" spans="2:11" ht="71.45" customHeight="1">
      <c r="B46" s="111" t="s">
        <v>43</v>
      </c>
      <c r="C46" s="330" t="s">
        <v>44</v>
      </c>
      <c r="D46" s="330"/>
      <c r="E46" s="330"/>
      <c r="F46" s="330"/>
      <c r="G46" s="330"/>
      <c r="H46" s="330"/>
      <c r="I46" s="330"/>
      <c r="J46" s="330"/>
    </row>
    <row r="47" spans="2:11" ht="31.5" customHeight="1">
      <c r="B47" s="111" t="s">
        <v>45</v>
      </c>
      <c r="C47" s="330" t="s">
        <v>46</v>
      </c>
      <c r="D47" s="330"/>
      <c r="E47" s="330"/>
      <c r="F47" s="330"/>
      <c r="G47" s="330"/>
      <c r="H47" s="330"/>
      <c r="I47" s="330"/>
      <c r="J47" s="330"/>
    </row>
    <row r="48" spans="2:11" ht="84" customHeight="1">
      <c r="B48" s="112" t="s">
        <v>47</v>
      </c>
      <c r="C48" s="330" t="s">
        <v>48</v>
      </c>
      <c r="D48" s="330"/>
      <c r="E48" s="330"/>
      <c r="F48" s="330"/>
      <c r="G48" s="330"/>
      <c r="H48" s="330"/>
      <c r="I48" s="330"/>
      <c r="J48" s="330"/>
    </row>
    <row r="49" spans="2:10" ht="30" customHeight="1">
      <c r="B49" s="111" t="s">
        <v>49</v>
      </c>
      <c r="C49" s="330" t="s">
        <v>50</v>
      </c>
      <c r="D49" s="330"/>
      <c r="E49" s="330"/>
      <c r="F49" s="330"/>
      <c r="G49" s="330"/>
      <c r="H49" s="330"/>
      <c r="I49" s="330"/>
      <c r="J49" s="330"/>
    </row>
    <row r="50" spans="2:10" ht="28.15" customHeight="1">
      <c r="B50" s="111" t="s">
        <v>51</v>
      </c>
      <c r="C50" s="330" t="s">
        <v>52</v>
      </c>
      <c r="D50" s="330"/>
      <c r="E50" s="330"/>
      <c r="F50" s="330"/>
      <c r="G50" s="330"/>
      <c r="H50" s="330"/>
      <c r="I50" s="330"/>
      <c r="J50" s="330"/>
    </row>
    <row r="51" spans="2:10" ht="24.75" customHeight="1">
      <c r="B51" s="111" t="s">
        <v>53</v>
      </c>
      <c r="C51" s="326" t="s">
        <v>54</v>
      </c>
      <c r="D51" s="327"/>
      <c r="E51" s="327"/>
      <c r="F51" s="327"/>
      <c r="G51" s="327"/>
      <c r="H51" s="327"/>
      <c r="I51" s="327"/>
      <c r="J51" s="328"/>
    </row>
    <row r="52" spans="2:10" ht="25.5" customHeight="1">
      <c r="B52" s="112" t="s">
        <v>55</v>
      </c>
      <c r="C52" s="326" t="s">
        <v>56</v>
      </c>
      <c r="D52" s="327"/>
      <c r="E52" s="327"/>
      <c r="F52" s="327"/>
      <c r="G52" s="327"/>
      <c r="H52" s="327"/>
      <c r="I52" s="327"/>
      <c r="J52" s="328"/>
    </row>
  </sheetData>
  <mergeCells count="16">
    <mergeCell ref="C51:J51"/>
    <mergeCell ref="C52:J52"/>
    <mergeCell ref="C3:H3"/>
    <mergeCell ref="C41:J41"/>
    <mergeCell ref="C39:J39"/>
    <mergeCell ref="C40:J40"/>
    <mergeCell ref="C50:J50"/>
    <mergeCell ref="C42:J42"/>
    <mergeCell ref="C43:J43"/>
    <mergeCell ref="C44:J44"/>
    <mergeCell ref="C45:J45"/>
    <mergeCell ref="C46:J46"/>
    <mergeCell ref="C47:J47"/>
    <mergeCell ref="C48:J48"/>
    <mergeCell ref="C49:J49"/>
    <mergeCell ref="B6:J6"/>
  </mergeCells>
  <hyperlinks>
    <hyperlink ref="B33" location="'Επίπτωση στη μέση χρέωση'!A1" display="Επίπτωση στη μέση χρέωση" xr:uid="{EBB2F0EC-D5C9-42AC-B66A-E96B15770860}"/>
    <hyperlink ref="B25" location="'Οικονομική ανάλυση δήμων -&gt;'!A1" display="Οικονομική ανάλυση δήμων-&gt;" xr:uid="{79D48AF8-C0BD-43C4-8076-B1AAA02E4F57}"/>
    <hyperlink ref="B26" location="'Αποτελέσματα ανάλυσης'!A1" display="Αποτελέσματα ανάλυσης" xr:uid="{AC4F3A6D-0166-49DC-A8D1-E8563FFC934E}"/>
    <hyperlink ref="B27" location="'Ανάλυση ανά δήμο'!A1" display="Ανάλυση ανά δήμο" xr:uid="{75ADD2A3-4611-4F60-A569-08B669E3F9C5}"/>
    <hyperlink ref="B10" location="'Ανάλυση Δήμων--&gt;'!A1" display="Ανάλυση δήμων-&gt;" xr:uid="{9F3D9092-B1E3-4F84-8763-7D3529CDC2DB}"/>
    <hyperlink ref="B11" location="'Γενική Περιγραφή'!A1" display="Γενική περιγραφή" xr:uid="{A10CA4BE-E3AA-4701-AD93-210F9846F26C}"/>
    <hyperlink ref="B12" location="'Ανάλυση για νέους πελάτες'!A1" display="Ανάλυση για νέους πελάτες" xr:uid="{F52C177D-7F86-468A-BCF9-579F297478E3}"/>
    <hyperlink ref="B13" location="'Ανάπτυξη δικτύου '!A1" display="Ανάπτυξη δικτύου" xr:uid="{950DBC98-E38C-448A-952B-2C1E356FEC71}"/>
    <hyperlink ref="B14" location="'Ενεργές Συνδέσεις'!A1" display="Ενεργές συνδέσεις" xr:uid="{70D26E58-2A0E-473B-83C8-6F5B38338621}"/>
    <hyperlink ref="B16" location="'Ενεργοί Πελάτες'!A1" display="Ενεργοί πελάτες" xr:uid="{A3A350F8-39C8-40C8-A489-C3E393325E00}"/>
    <hyperlink ref="B17" location="'Μέση Ετήσια Κατανάλωση'!A1" display="Μέση ετήσια κατανάλωση" xr:uid="{3876B243-EAA1-4816-940C-80F897EF2576}"/>
    <hyperlink ref="B18" location="'Διανεμόμενες ποσότητες αερίου'!A1" display="Διανεμόμενες ποσότητες αερίου" xr:uid="{7F2F8534-2A51-4834-9D43-55AC169A4BC3}"/>
    <hyperlink ref="B19" location="'Παραδοχές μοναδιαίου κόστους'!A1" display="Παραδοχές μοναδιαίου κόστους" xr:uid="{E02E8D99-7F3A-4A35-A685-329B8373789C}"/>
    <hyperlink ref="B20" location="Επενδύσεις!A1" display="Επενδύσεις ανάπτυξης / σύνδεσης" xr:uid="{B7BAC8A6-FFD3-4A78-81EE-F0A66A72B7B1}"/>
    <hyperlink ref="B21" location="'Παραδοχές διείσδυσης-κάλυψης'!A1" display="Παραδοχές διείσδυσης - κάλυψης" xr:uid="{B2EFB221-E739-4C37-A4E2-7F04C351A8A0}"/>
    <hyperlink ref="B22" location="'Δείκτες διείσδυσης-κάλυψης'!A1" display="Δείκτες διείσδυσης - κάλυψης" xr:uid="{496D1574-E177-4C5D-B1CC-77B1A919D92D}"/>
    <hyperlink ref="B23" location="'Δείκτες απόδοσης'!A1" display="Δείκτες απόδοσης" xr:uid="{5A02AB9B-A167-4D3D-8218-10A81A15CE89}"/>
    <hyperlink ref="B15" location="'Ενεργοί Μετρητές'!A1" display="Ενεργοί μετρητές" xr:uid="{1B8A57DB-8A48-480F-8F25-88ED25080A42}"/>
    <hyperlink ref="B29" location="'Συνολικό δίκτυο -&gt;'!A1" display="Συνολικό δίκτυο-&gt;" xr:uid="{C61B54F2-89BB-409B-ACEB-69370A428112}"/>
    <hyperlink ref="B30" location="'Στοιχεία υφιστάμενου δικτύου'!A1" display="Στοιχεία συνολικού δικτύου" xr:uid="{1A4FCC97-4558-49FE-AF58-24CD7DA00E76}"/>
    <hyperlink ref="B32" location="'Συνολικοί δείκτες απόδοσης'!A1" display="Συνολικοί δείκτες απόδοσης" xr:uid="{94738314-36F7-479A-9450-F4614306B58E}"/>
    <hyperlink ref="B31" location="'Πρόγραμμα ανάπτυξης δικτύου'!A1" display="Πρόγραμμα ανάπτυξης δικτύου" xr:uid="{AD10BED4-E6D6-4637-BF17-961E6F9C7DC9}"/>
  </hyperlinks>
  <pageMargins left="0.7" right="0.7" top="0.75" bottom="0.75" header="0.3" footer="0.3"/>
  <pageSetup orientation="portrait" r:id="rId1"/>
  <headerFooter>
    <oddHeader>&amp;R&amp;"Calibri"&amp;10&amp;K000000ΕΔΑ ΘΕΣΣΑΛΟΝΙΚΗΣ - ΘΕΣΣΑΛΙΑΣ Α.Ε. | ΕΜΠΙΣΤΕΥΤΙΚΟ&amp;1#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A470-EBE3-4FD8-9696-40B6FE359B9D}">
  <sheetPr>
    <tabColor theme="4" tint="0.79998168889431442"/>
  </sheetPr>
  <dimension ref="A2:AU169"/>
  <sheetViews>
    <sheetView showGridLines="0" zoomScale="70" zoomScaleNormal="70" workbookViewId="0">
      <selection activeCell="AY36" sqref="AY36"/>
    </sheetView>
  </sheetViews>
  <sheetFormatPr defaultRowHeight="14.45" outlineLevelRow="1"/>
  <cols>
    <col min="1" max="1" width="2.85546875" customWidth="1"/>
    <col min="2" max="2" width="35.5703125" customWidth="1"/>
    <col min="3" max="3" width="24.5703125" customWidth="1"/>
    <col min="4" max="15" width="13.7109375" customWidth="1"/>
    <col min="16" max="16" width="18.7109375" customWidth="1"/>
    <col min="17" max="17" width="1.7109375" customWidth="1"/>
    <col min="18" max="18" width="23.7109375" customWidth="1"/>
    <col min="19" max="19" width="24.85546875" customWidth="1"/>
    <col min="20" max="20" width="14.85546875" customWidth="1"/>
    <col min="21" max="21" width="13.7109375" customWidth="1"/>
    <col min="22" max="23" width="23.7109375" customWidth="1"/>
    <col min="24" max="24" width="12.85546875" customWidth="1"/>
    <col min="25" max="25" width="24.85546875" customWidth="1"/>
    <col min="26" max="26" width="14.85546875" customWidth="1"/>
    <col min="27" max="27" width="15.28515625" customWidth="1"/>
    <col min="28" max="29" width="23.7109375" customWidth="1"/>
    <col min="30" max="30" width="12.85546875" customWidth="1"/>
    <col min="31" max="31" width="24.85546875" customWidth="1"/>
    <col min="32" max="32" width="14.85546875" customWidth="1"/>
    <col min="33" max="33" width="13.7109375" customWidth="1"/>
    <col min="34" max="35" width="23.7109375" customWidth="1"/>
    <col min="36" max="36" width="12.85546875" customWidth="1"/>
    <col min="37" max="37" width="24.85546875" customWidth="1"/>
    <col min="38" max="38" width="14.85546875" customWidth="1"/>
    <col min="39" max="39" width="13.7109375" customWidth="1"/>
    <col min="40" max="41" width="23.7109375" customWidth="1"/>
    <col min="42" max="42" width="12.85546875" customWidth="1"/>
    <col min="43" max="43" width="24.85546875" customWidth="1"/>
    <col min="44" max="44" width="14.85546875" customWidth="1"/>
    <col min="45" max="45" width="13.7109375" customWidth="1"/>
    <col min="46" max="46" width="22.5703125" customWidth="1"/>
    <col min="47" max="47" width="18.7109375" customWidth="1"/>
  </cols>
  <sheetData>
    <row r="2" spans="2:47" ht="18.600000000000001">
      <c r="B2" s="1" t="s">
        <v>0</v>
      </c>
      <c r="C2" s="333" t="str">
        <f>'Αρχική Σελίδα'!C3</f>
        <v>Θεσσαλονίκης</v>
      </c>
      <c r="D2" s="333"/>
      <c r="E2" s="333"/>
      <c r="F2" s="333"/>
      <c r="G2" s="333"/>
      <c r="H2" s="81"/>
      <c r="J2" s="334" t="s">
        <v>58</v>
      </c>
      <c r="K2" s="334"/>
      <c r="L2" s="334"/>
    </row>
    <row r="3" spans="2:47" ht="18.600000000000001">
      <c r="B3" s="2" t="s">
        <v>2</v>
      </c>
      <c r="C3" s="37">
        <f>'Αρχική Σελίδα'!C4</f>
        <v>2024</v>
      </c>
      <c r="D3" s="37" t="s">
        <v>3</v>
      </c>
      <c r="E3" s="37">
        <f>C3+4</f>
        <v>2028</v>
      </c>
    </row>
    <row r="4" spans="2:47" ht="14.45" customHeight="1">
      <c r="C4" s="2"/>
      <c r="D4" s="37"/>
      <c r="E4" s="37"/>
    </row>
    <row r="5" spans="2:47" ht="107.25" customHeight="1">
      <c r="B5" s="335" t="s">
        <v>137</v>
      </c>
      <c r="C5" s="335"/>
      <c r="D5" s="335"/>
      <c r="E5" s="335"/>
      <c r="F5" s="335"/>
      <c r="G5" s="335"/>
      <c r="H5" s="335"/>
      <c r="I5" s="335"/>
    </row>
    <row r="6" spans="2:47">
      <c r="B6" s="198"/>
      <c r="C6" s="198"/>
      <c r="D6" s="198"/>
      <c r="E6" s="198"/>
      <c r="F6" s="198"/>
      <c r="G6" s="198"/>
      <c r="H6" s="198"/>
    </row>
    <row r="7" spans="2:47" ht="18.600000000000001">
      <c r="B7" s="82" t="str">
        <f>"Ποσότητες αερίου που διανέμονται μέσω του δικτύου διανομής ιστορικά ("&amp;(C3-5)&amp;" - "&amp;(C3-1)&amp;") και για το Πρόγραμμα Ανάπτυξης "&amp;C3&amp;" - "&amp;E3</f>
        <v>Ποσότητες αερίου που διανέμονται μέσω του δικτύου διανομής ιστορικά (2019 - 2023) και για το Πρόγραμμα Ανάπτυξης 2024 - 2028</v>
      </c>
      <c r="C7" s="83"/>
      <c r="D7" s="83"/>
      <c r="E7" s="83"/>
      <c r="F7" s="83"/>
      <c r="G7" s="83"/>
      <c r="H7" s="81"/>
      <c r="I7" s="81"/>
      <c r="J7" s="81"/>
    </row>
    <row r="8" spans="2:47" ht="18.600000000000001">
      <c r="B8" s="203"/>
      <c r="C8" s="45"/>
      <c r="D8" s="45"/>
      <c r="E8" s="45"/>
      <c r="F8" s="45"/>
      <c r="G8" s="45"/>
    </row>
    <row r="9" spans="2:47" ht="15.6">
      <c r="B9" s="332" t="s">
        <v>131</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row>
    <row r="10" spans="2:47" ht="5.45" customHeight="1" outlineLevel="1">
      <c r="B10" s="85"/>
      <c r="C10" s="85"/>
      <c r="E10" s="321"/>
      <c r="F10" s="321"/>
      <c r="G10" s="321"/>
      <c r="H10" s="321"/>
      <c r="I10" s="321"/>
      <c r="J10" s="321"/>
      <c r="K10" s="321"/>
      <c r="L10" s="321"/>
      <c r="M10" s="390"/>
      <c r="N10" s="391"/>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row>
    <row r="11" spans="2:47" outlineLevel="1">
      <c r="B11" s="359"/>
      <c r="C11" s="344" t="s">
        <v>93</v>
      </c>
      <c r="D11" s="388" t="s">
        <v>106</v>
      </c>
      <c r="E11" s="389"/>
      <c r="F11" s="389"/>
      <c r="G11" s="389"/>
      <c r="H11" s="389"/>
      <c r="I11" s="389"/>
      <c r="J11" s="389"/>
      <c r="K11" s="389"/>
      <c r="L11" s="377"/>
      <c r="M11" s="388"/>
      <c r="N11" s="389"/>
      <c r="O11" s="355" t="str">
        <f xml:space="preserve"> D12&amp;" - "&amp;M12</f>
        <v>2019 - 2023</v>
      </c>
      <c r="P11" s="367"/>
      <c r="R11" s="347" t="s">
        <v>107</v>
      </c>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9"/>
    </row>
    <row r="12" spans="2:47" outlineLevel="1">
      <c r="B12" s="360"/>
      <c r="C12" s="345"/>
      <c r="D12" s="70">
        <f>$C$3-5</f>
        <v>2019</v>
      </c>
      <c r="E12" s="347">
        <f>$C$3-4</f>
        <v>2020</v>
      </c>
      <c r="F12" s="349"/>
      <c r="G12" s="347">
        <f>$C$3-3</f>
        <v>2021</v>
      </c>
      <c r="H12" s="349"/>
      <c r="I12" s="347">
        <f>$C$3-2</f>
        <v>2022</v>
      </c>
      <c r="J12" s="349"/>
      <c r="K12" s="347" t="str">
        <f>$C$3-1&amp;""&amp;" ("&amp;"Σεπ"&amp;")"</f>
        <v>2023 (Σεπ)</v>
      </c>
      <c r="L12" s="349"/>
      <c r="M12" s="347">
        <f>$C$3-1</f>
        <v>2023</v>
      </c>
      <c r="N12" s="349"/>
      <c r="O12" s="357"/>
      <c r="P12" s="368"/>
      <c r="R12" s="369">
        <f>$C$3</f>
        <v>2024</v>
      </c>
      <c r="S12" s="370"/>
      <c r="T12" s="370"/>
      <c r="U12" s="371"/>
      <c r="V12" s="369">
        <f>$C$3+1</f>
        <v>2025</v>
      </c>
      <c r="W12" s="370"/>
      <c r="X12" s="370"/>
      <c r="Y12" s="370"/>
      <c r="Z12" s="370"/>
      <c r="AA12" s="371"/>
      <c r="AB12" s="347">
        <f>$C$3+2</f>
        <v>2026</v>
      </c>
      <c r="AC12" s="348"/>
      <c r="AD12" s="348"/>
      <c r="AE12" s="348"/>
      <c r="AF12" s="348"/>
      <c r="AG12" s="349"/>
      <c r="AH12" s="347">
        <f>$C$3+3</f>
        <v>2027</v>
      </c>
      <c r="AI12" s="348"/>
      <c r="AJ12" s="348"/>
      <c r="AK12" s="348"/>
      <c r="AL12" s="348"/>
      <c r="AM12" s="349"/>
      <c r="AN12" s="347">
        <f>$C$3+4</f>
        <v>2028</v>
      </c>
      <c r="AO12" s="348"/>
      <c r="AP12" s="348"/>
      <c r="AQ12" s="348"/>
      <c r="AR12" s="348"/>
      <c r="AS12" s="349"/>
      <c r="AT12" s="337" t="str">
        <f>R12&amp;" - "&amp;AN12</f>
        <v>2024 - 2028</v>
      </c>
      <c r="AU12" s="363"/>
    </row>
    <row r="13" spans="2:47" ht="14.45" customHeight="1" outlineLevel="1">
      <c r="B13" s="360"/>
      <c r="C13" s="345"/>
      <c r="D13" s="381" t="s">
        <v>138</v>
      </c>
      <c r="E13" s="374" t="s">
        <v>138</v>
      </c>
      <c r="F13" s="379" t="s">
        <v>110</v>
      </c>
      <c r="G13" s="374" t="s">
        <v>138</v>
      </c>
      <c r="H13" s="379" t="s">
        <v>110</v>
      </c>
      <c r="I13" s="374" t="s">
        <v>138</v>
      </c>
      <c r="J13" s="376" t="s">
        <v>110</v>
      </c>
      <c r="K13" s="374" t="s">
        <v>138</v>
      </c>
      <c r="L13" s="376" t="s">
        <v>110</v>
      </c>
      <c r="M13" s="374" t="s">
        <v>138</v>
      </c>
      <c r="N13" s="376" t="s">
        <v>110</v>
      </c>
      <c r="O13" s="374" t="s">
        <v>111</v>
      </c>
      <c r="P13" s="372" t="s">
        <v>112</v>
      </c>
      <c r="R13" s="374" t="str">
        <f>"Διανεμόμενες ποσότητες σε πελάτες που συνδέθηκαν το "&amp;R12</f>
        <v>Διανεμόμενες ποσότητες σε πελάτες που συνδέθηκαν το 2024</v>
      </c>
      <c r="S13" s="378" t="s">
        <v>139</v>
      </c>
      <c r="T13" s="378" t="s">
        <v>140</v>
      </c>
      <c r="U13" s="387" t="s">
        <v>110</v>
      </c>
      <c r="V13" s="369" t="s">
        <v>141</v>
      </c>
      <c r="W13" s="370"/>
      <c r="X13" s="370"/>
      <c r="Y13" s="378" t="s">
        <v>139</v>
      </c>
      <c r="Z13" s="378" t="s">
        <v>140</v>
      </c>
      <c r="AA13" s="371" t="s">
        <v>110</v>
      </c>
      <c r="AB13" s="369" t="s">
        <v>141</v>
      </c>
      <c r="AC13" s="370"/>
      <c r="AD13" s="370"/>
      <c r="AE13" s="378" t="s">
        <v>139</v>
      </c>
      <c r="AF13" s="378" t="s">
        <v>140</v>
      </c>
      <c r="AG13" s="371" t="s">
        <v>110</v>
      </c>
      <c r="AH13" s="369" t="s">
        <v>141</v>
      </c>
      <c r="AI13" s="370"/>
      <c r="AJ13" s="370"/>
      <c r="AK13" s="378" t="s">
        <v>139</v>
      </c>
      <c r="AL13" s="378" t="s">
        <v>140</v>
      </c>
      <c r="AM13" s="371" t="s">
        <v>110</v>
      </c>
      <c r="AN13" s="369" t="s">
        <v>141</v>
      </c>
      <c r="AO13" s="370"/>
      <c r="AP13" s="370"/>
      <c r="AQ13" s="378" t="s">
        <v>139</v>
      </c>
      <c r="AR13" s="378" t="s">
        <v>140</v>
      </c>
      <c r="AS13" s="371" t="s">
        <v>110</v>
      </c>
      <c r="AT13" s="385" t="s">
        <v>111</v>
      </c>
      <c r="AU13" s="383" t="s">
        <v>112</v>
      </c>
    </row>
    <row r="14" spans="2:47" ht="45" customHeight="1" outlineLevel="1">
      <c r="B14" s="361"/>
      <c r="C14" s="346"/>
      <c r="D14" s="382"/>
      <c r="E14" s="375"/>
      <c r="F14" s="380"/>
      <c r="G14" s="375"/>
      <c r="H14" s="380"/>
      <c r="I14" s="375"/>
      <c r="J14" s="377"/>
      <c r="K14" s="375"/>
      <c r="L14" s="377"/>
      <c r="M14" s="375"/>
      <c r="N14" s="377"/>
      <c r="O14" s="375"/>
      <c r="P14" s="373"/>
      <c r="R14" s="375"/>
      <c r="S14" s="378"/>
      <c r="T14" s="378"/>
      <c r="U14" s="387"/>
      <c r="V14" s="106" t="str">
        <f>"Διανεμόμενες ποσότητες σε πελάτες που συνδέθηκαν το "&amp;V12</f>
        <v>Διανεμόμενες ποσότητες σε πελάτες που συνδέθηκαν το 2025</v>
      </c>
      <c r="W14" s="87" t="str">
        <f>"Διανεμόμενες ποσότητες σε πελάτες που συνδέθηκαν το "&amp;R12</f>
        <v>Διανεμόμενες ποσότητες σε πελάτες που συνδέθηκαν το 2024</v>
      </c>
      <c r="X14" s="48" t="s">
        <v>142</v>
      </c>
      <c r="Y14" s="378"/>
      <c r="Z14" s="378"/>
      <c r="AA14" s="371"/>
      <c r="AB14" s="106" t="str">
        <f>"Διανεμόμενες ποσότητες σε πελάτες που συνδέθηκαν το "&amp;AB12</f>
        <v>Διανεμόμενες ποσότητες σε πελάτες που συνδέθηκαν το 2026</v>
      </c>
      <c r="AC14" s="87" t="str">
        <f>"Διανεμόμενες ποσότητες σε πελάτες που συνδέθηκαν το "&amp;$R$12&amp;" - "&amp;V12</f>
        <v>Διανεμόμενες ποσότητες σε πελάτες που συνδέθηκαν το 2024 - 2025</v>
      </c>
      <c r="AD14" s="48" t="s">
        <v>142</v>
      </c>
      <c r="AE14" s="378"/>
      <c r="AF14" s="378"/>
      <c r="AG14" s="371"/>
      <c r="AH14" s="106" t="str">
        <f>"Διανεμόμενες ποσότητες σε πελάτες που συνδέθηκαν το "&amp;AH12</f>
        <v>Διανεμόμενες ποσότητες σε πελάτες που συνδέθηκαν το 2027</v>
      </c>
      <c r="AI14" s="87" t="str">
        <f>"Διανεμόμενες ποσότητες σε πελάτες που συνδέθηκαν το "&amp;$R$12&amp;" - "&amp;AB12</f>
        <v>Διανεμόμενες ποσότητες σε πελάτες που συνδέθηκαν το 2024 - 2026</v>
      </c>
      <c r="AJ14" s="48" t="s">
        <v>142</v>
      </c>
      <c r="AK14" s="378"/>
      <c r="AL14" s="378"/>
      <c r="AM14" s="371"/>
      <c r="AN14" s="106" t="str">
        <f>"Διανεμόμενες ποσότητες σε πελάτες που συνδέθηκαν το "&amp;AN12</f>
        <v>Διανεμόμενες ποσότητες σε πελάτες που συνδέθηκαν το 2028</v>
      </c>
      <c r="AO14" s="87" t="str">
        <f>"Διανεμόμενες ποσότητες σε πελάτες που συνδέθηκαν το "&amp;$R$12&amp;" - "&amp;AH12</f>
        <v>Διανεμόμενες ποσότητες σε πελάτες που συνδέθηκαν το 2024 - 2027</v>
      </c>
      <c r="AP14" s="48" t="s">
        <v>142</v>
      </c>
      <c r="AQ14" s="378"/>
      <c r="AR14" s="378"/>
      <c r="AS14" s="371"/>
      <c r="AT14" s="386"/>
      <c r="AU14" s="384"/>
    </row>
    <row r="15" spans="2:47" outlineLevel="1">
      <c r="B15" s="40" t="s">
        <v>74</v>
      </c>
      <c r="C15" s="52" t="s">
        <v>102</v>
      </c>
      <c r="D15" s="170">
        <f>D39+D62+D85+D108+D131+D154</f>
        <v>1157469.5828120862</v>
      </c>
      <c r="E15" s="145">
        <f>E39+E62+E85+E108+E131+E154</f>
        <v>1216389.2545301409</v>
      </c>
      <c r="F15" s="157">
        <f t="shared" ref="F15" si="0">IFERROR((E15-D15)/D15,0)</f>
        <v>5.0903861831866577E-2</v>
      </c>
      <c r="G15" s="145">
        <f>G39+G62+G85+G108+G131+G154</f>
        <v>1420367.075704874</v>
      </c>
      <c r="H15" s="157">
        <f>IFERROR((G15-E15)/E15,0)</f>
        <v>0.16769123898050575</v>
      </c>
      <c r="I15" s="145">
        <f>I39+I62+I85+I108+I131+I154</f>
        <v>1228806.5105628308</v>
      </c>
      <c r="J15" s="157">
        <f>IFERROR((I15-G15)/G15,0)</f>
        <v>-0.13486694279151673</v>
      </c>
      <c r="K15" s="145">
        <f>K39+K62+K85+K108+K131+K154</f>
        <v>721884.10871432803</v>
      </c>
      <c r="L15" s="123"/>
      <c r="M15" s="145">
        <f>M39+M62+M85+M108+M131+M154</f>
        <v>1052243.1074831686</v>
      </c>
      <c r="N15" s="157">
        <f t="shared" ref="N15" si="1">IFERROR((M15-I15)/I15,0)</f>
        <v>-0.14368690396895017</v>
      </c>
      <c r="O15" s="152">
        <f t="shared" ref="O15" si="2">D15+E15+G15+I15+M15</f>
        <v>6075275.5310931001</v>
      </c>
      <c r="P15" s="153">
        <f t="shared" ref="P15" si="3">IFERROR((M15/D15)^(1/4)-1,0)</f>
        <v>-2.3546366840019095E-2</v>
      </c>
      <c r="R15" s="145">
        <f>R39+R62+R85+R108+R131+R154</f>
        <v>7761.3725999622848</v>
      </c>
      <c r="S15" s="144">
        <f>S39+S62+S85+S108+S131+S154</f>
        <v>1139871.6801708527</v>
      </c>
      <c r="T15" s="144">
        <f t="shared" ref="T15:T28" si="4">T39+T62+T85+T108+T131+T154</f>
        <v>1147633.0527708151</v>
      </c>
      <c r="U15" s="171">
        <f t="shared" ref="U15" si="5">IFERROR((T15-M15)/M15,0)</f>
        <v>9.0653903655218124E-2</v>
      </c>
      <c r="V15" s="145">
        <f>V39+V62+V85+V108+V131+V154</f>
        <v>19418.201955815955</v>
      </c>
      <c r="W15" s="144">
        <f>W39+W62+W85+W108+W131+W154</f>
        <v>15522.74519992457</v>
      </c>
      <c r="X15" s="144">
        <f>X39+X62+X85+X108+X131+X154</f>
        <v>34940.947155740534</v>
      </c>
      <c r="Y15" s="144">
        <f>Y39+Y62+Y85+Y108+Y131+Y154</f>
        <v>1146439.7996642659</v>
      </c>
      <c r="Z15" s="144">
        <f>Z39+Z62+Z85+Z108+Z131+Z154</f>
        <v>1181380.7468200063</v>
      </c>
      <c r="AA15" s="157">
        <f>IFERROR((Z15-T15)/T15,0)</f>
        <v>2.9406345493197195E-2</v>
      </c>
      <c r="AB15" s="145">
        <f>AB39+AB62+AB85+AB108+AB131+AB154</f>
        <v>18898.944091427966</v>
      </c>
      <c r="AC15" s="144">
        <f>AC39+AC62+AC85+AC108+AC131+AC154</f>
        <v>54359.149111556479</v>
      </c>
      <c r="AD15" s="144">
        <f>AD39+AD62+AD85+AD108+AD131+AD154</f>
        <v>73258.093202984441</v>
      </c>
      <c r="AE15" s="144">
        <f>AE39+AE62+AE85+AE108+AE131+AE154</f>
        <v>1145966.4666531347</v>
      </c>
      <c r="AF15" s="144">
        <f>AF39+AF62+AF85+AF108+AF131+AF154</f>
        <v>1219224.5598561189</v>
      </c>
      <c r="AG15" s="157">
        <f t="shared" ref="AG15" si="6">IFERROR((AF15-Z15)/Z15,0)</f>
        <v>3.203354476359891E-2</v>
      </c>
      <c r="AH15" s="145">
        <f>AH39+AH62+AH85+AH108+AH131+AH154</f>
        <v>18352.348471979731</v>
      </c>
      <c r="AI15" s="144">
        <f>AI39+AI62+AI85+AI108+AI131+AI154</f>
        <v>92157.037294412425</v>
      </c>
      <c r="AJ15" s="144">
        <f>AJ39+AJ62+AJ85+AJ108+AJ131+AJ154</f>
        <v>110509.38576639217</v>
      </c>
      <c r="AK15" s="144">
        <f>AK39+AK62+AK85+AK108+AK131+AK154</f>
        <v>1145624.5422970015</v>
      </c>
      <c r="AL15" s="144">
        <f>AL39+AL62+AL85+AL108+AL131+AL154</f>
        <v>1256133.9280633936</v>
      </c>
      <c r="AM15" s="157">
        <f>IFERROR((AL15-AF15)/AF15,0)</f>
        <v>3.0272822105577E-2</v>
      </c>
      <c r="AN15" s="145">
        <f>AN39+AN62+AN85+AN108+AN131+AN154</f>
        <v>17438.810096983034</v>
      </c>
      <c r="AO15" s="144">
        <f>AO39+AO62+AO85+AO108+AO131+AO154</f>
        <v>128861.73423837188</v>
      </c>
      <c r="AP15" s="144">
        <f>AP39+AP62+AP85+AP108+AP131+AP154</f>
        <v>146300.54433535491</v>
      </c>
      <c r="AQ15" s="144">
        <f>AQ39+AQ62+AQ85+AQ108+AQ131+AQ154</f>
        <v>1145319.2678978026</v>
      </c>
      <c r="AR15" s="144">
        <f>AR39+AR62+AR85+AR108+AR131+AR154</f>
        <v>1291619.8122331577</v>
      </c>
      <c r="AS15" s="157">
        <f>IFERROR((AR15-AL15)/AL15,0)</f>
        <v>2.825008016818191E-2</v>
      </c>
      <c r="AT15" s="152">
        <f>SUM(T15,Z15,AF15,AL15,AR15)</f>
        <v>6095992.099743491</v>
      </c>
      <c r="AU15" s="153">
        <f t="shared" ref="AU15" si="7">IFERROR((AR15/T15)^(1/4)-1,0)</f>
        <v>2.9989773117688356E-2</v>
      </c>
    </row>
    <row r="16" spans="2:47" outlineLevel="1">
      <c r="B16" s="40" t="s">
        <v>75</v>
      </c>
      <c r="C16" s="52" t="s">
        <v>102</v>
      </c>
      <c r="D16" s="170">
        <f t="shared" ref="D16:E16" si="8">D40+D63+D86+D109+D132+D155</f>
        <v>402409.80300740129</v>
      </c>
      <c r="E16" s="145">
        <f t="shared" si="8"/>
        <v>413483.35647360317</v>
      </c>
      <c r="F16" s="157">
        <f t="shared" ref="F16:F28" si="9">IFERROR((E16-D16)/D16,0)</f>
        <v>2.7518100661176503E-2</v>
      </c>
      <c r="G16" s="145">
        <f t="shared" ref="G16:G28" si="10">G40+G63+G86+G109+G132+G155</f>
        <v>477444.14630098117</v>
      </c>
      <c r="H16" s="157">
        <f t="shared" ref="H16:H28" si="11">IFERROR((G16-E16)/E16,0)</f>
        <v>0.15468770103074575</v>
      </c>
      <c r="I16" s="145">
        <f t="shared" ref="I16:I28" si="12">I40+I63+I86+I109+I132+I155</f>
        <v>437108.71942529094</v>
      </c>
      <c r="J16" s="157">
        <f t="shared" ref="J16:J28" si="13">IFERROR((I16-G16)/G16,0)</f>
        <v>-8.4481980118911643E-2</v>
      </c>
      <c r="K16" s="145">
        <f t="shared" ref="K16:K28" si="14">K40+K63+K86+K109+K132+K155</f>
        <v>272610.46461823152</v>
      </c>
      <c r="L16" s="123"/>
      <c r="M16" s="145">
        <f t="shared" ref="M16:M28" si="15">M40+M63+M86+M109+M132+M155</f>
        <v>364767.91775395989</v>
      </c>
      <c r="N16" s="157">
        <f t="shared" ref="N16:N28" si="16">IFERROR((M16-I16)/I16,0)</f>
        <v>-0.16549841825723469</v>
      </c>
      <c r="O16" s="152">
        <f t="shared" ref="O16:O28" si="17">D16+E16+G16+I16+M16</f>
        <v>2095213.9429612365</v>
      </c>
      <c r="P16" s="153">
        <f t="shared" ref="P16:P28" si="18">IFERROR((M16/D16)^(1/4)-1,0)</f>
        <v>-2.4253458679798445E-2</v>
      </c>
      <c r="R16" s="145">
        <f t="shared" ref="R16:S16" si="19">R40+R63+R86+R109+R132+R155</f>
        <v>753.76763377791781</v>
      </c>
      <c r="S16" s="144">
        <f t="shared" si="19"/>
        <v>421338.43814328732</v>
      </c>
      <c r="T16" s="144">
        <f t="shared" si="4"/>
        <v>422092.20577706525</v>
      </c>
      <c r="U16" s="171">
        <f t="shared" ref="U16:U28" si="20">IFERROR((T16-M16)/M16,0)</f>
        <v>0.1571527681932029</v>
      </c>
      <c r="V16" s="145">
        <f t="shared" ref="V16:Z16" si="21">V40+V63+V86+V109+V132+V155</f>
        <v>7798.4448313986268</v>
      </c>
      <c r="W16" s="144">
        <f t="shared" si="21"/>
        <v>1507.5352675558356</v>
      </c>
      <c r="X16" s="144">
        <f t="shared" si="21"/>
        <v>9305.9800989544619</v>
      </c>
      <c r="Y16" s="144">
        <f t="shared" si="21"/>
        <v>430018.33180556027</v>
      </c>
      <c r="Z16" s="144">
        <f t="shared" si="21"/>
        <v>439324.31190451473</v>
      </c>
      <c r="AA16" s="157">
        <f t="shared" ref="AA16:AA28" si="22">IFERROR((Z16-T16)/T16,0)</f>
        <v>4.0825454466105207E-2</v>
      </c>
      <c r="AB16" s="145">
        <f t="shared" ref="AB16:AF16" si="23">AB40+AB63+AB86+AB109+AB132+AB155</f>
        <v>7817.2208890867423</v>
      </c>
      <c r="AC16" s="144">
        <f t="shared" si="23"/>
        <v>17104.424930353089</v>
      </c>
      <c r="AD16" s="144">
        <f t="shared" si="23"/>
        <v>24921.645819439833</v>
      </c>
      <c r="AE16" s="144">
        <f t="shared" si="23"/>
        <v>430160.79652740713</v>
      </c>
      <c r="AF16" s="144">
        <f t="shared" si="23"/>
        <v>455082.44234684698</v>
      </c>
      <c r="AG16" s="157">
        <f t="shared" ref="AG16:AG28" si="24">IFERROR((AF16-Z16)/Z16,0)</f>
        <v>3.5869015247572293E-2</v>
      </c>
      <c r="AH16" s="145">
        <f t="shared" ref="AH16:AL16" si="25">AH40+AH63+AH86+AH109+AH132+AH155</f>
        <v>7764.9968408699533</v>
      </c>
      <c r="AI16" s="144">
        <f t="shared" si="25"/>
        <v>32738.866708526577</v>
      </c>
      <c r="AJ16" s="144">
        <f t="shared" si="25"/>
        <v>40503.863549396527</v>
      </c>
      <c r="AK16" s="144">
        <f t="shared" si="25"/>
        <v>430233.86667591659</v>
      </c>
      <c r="AL16" s="144">
        <f t="shared" si="25"/>
        <v>470737.73022531311</v>
      </c>
      <c r="AM16" s="157">
        <f t="shared" ref="AM16:AM28" si="26">IFERROR((AL16-AF16)/AF16,0)</f>
        <v>3.4400992922803755E-2</v>
      </c>
      <c r="AN16" s="145">
        <f t="shared" ref="AN16:AR16" si="27">AN40+AN63+AN86+AN109+AN132+AN155</f>
        <v>7690.3910577031111</v>
      </c>
      <c r="AO16" s="144">
        <f t="shared" si="27"/>
        <v>48268.860390266484</v>
      </c>
      <c r="AP16" s="144">
        <f t="shared" si="27"/>
        <v>55959.251447969596</v>
      </c>
      <c r="AQ16" s="144">
        <f t="shared" si="27"/>
        <v>430307.99286761141</v>
      </c>
      <c r="AR16" s="144">
        <f t="shared" si="27"/>
        <v>486267.24431558099</v>
      </c>
      <c r="AS16" s="157">
        <f t="shared" ref="AS16:AS28" si="28">IFERROR((AR16-AL16)/AL16,0)</f>
        <v>3.2989737369967909E-2</v>
      </c>
      <c r="AT16" s="152">
        <f t="shared" ref="AT16:AT28" si="29">SUM(T16,Z16,AF16,AL16,AR16)</f>
        <v>2273503.9345693211</v>
      </c>
      <c r="AU16" s="153">
        <f t="shared" ref="AU16:AU28" si="30">IFERROR((AR16/T16)^(1/4)-1,0)</f>
        <v>3.6017092994077515E-2</v>
      </c>
    </row>
    <row r="17" spans="2:47" outlineLevel="1">
      <c r="B17" s="40" t="s">
        <v>76</v>
      </c>
      <c r="C17" s="52" t="s">
        <v>102</v>
      </c>
      <c r="D17" s="170">
        <f t="shared" ref="D17:E17" si="31">D41+D64+D87+D110+D133+D156</f>
        <v>33145.451150158646</v>
      </c>
      <c r="E17" s="145">
        <f t="shared" si="31"/>
        <v>40982.588731253185</v>
      </c>
      <c r="F17" s="157">
        <f t="shared" si="9"/>
        <v>0.23644685195534074</v>
      </c>
      <c r="G17" s="145">
        <f t="shared" si="10"/>
        <v>56439.663023673005</v>
      </c>
      <c r="H17" s="157">
        <f t="shared" si="11"/>
        <v>0.37716197953674674</v>
      </c>
      <c r="I17" s="145">
        <f t="shared" si="12"/>
        <v>53616.42981559188</v>
      </c>
      <c r="J17" s="157">
        <f t="shared" si="13"/>
        <v>-5.0022148553526095E-2</v>
      </c>
      <c r="K17" s="145">
        <f t="shared" si="14"/>
        <v>31275.035720273623</v>
      </c>
      <c r="L17" s="123"/>
      <c r="M17" s="145">
        <f t="shared" si="15"/>
        <v>45868.795360773154</v>
      </c>
      <c r="N17" s="157">
        <f t="shared" si="16"/>
        <v>-0.1445011255218952</v>
      </c>
      <c r="O17" s="152">
        <f t="shared" si="17"/>
        <v>230052.92808144988</v>
      </c>
      <c r="P17" s="153">
        <f t="shared" si="18"/>
        <v>8.460936489085924E-2</v>
      </c>
      <c r="R17" s="145">
        <f t="shared" ref="R17:S17" si="32">R41+R64+R87+R110+R133+R156</f>
        <v>986.36899230922052</v>
      </c>
      <c r="S17" s="144">
        <f t="shared" si="32"/>
        <v>50444.163228683821</v>
      </c>
      <c r="T17" s="144">
        <f t="shared" si="4"/>
        <v>51430.532220993038</v>
      </c>
      <c r="U17" s="171">
        <f t="shared" si="20"/>
        <v>0.12125317040648212</v>
      </c>
      <c r="V17" s="145">
        <f t="shared" ref="V17:Z17" si="33">V41+V64+V87+V110+V133+V156</f>
        <v>2302.0868582827052</v>
      </c>
      <c r="W17" s="144">
        <f t="shared" si="33"/>
        <v>1972.737984618441</v>
      </c>
      <c r="X17" s="144">
        <f t="shared" si="33"/>
        <v>4274.8248429011455</v>
      </c>
      <c r="Y17" s="144">
        <f t="shared" si="33"/>
        <v>51401.054502075822</v>
      </c>
      <c r="Z17" s="144">
        <f t="shared" si="33"/>
        <v>55675.879344976973</v>
      </c>
      <c r="AA17" s="157">
        <f t="shared" si="22"/>
        <v>8.254526913589004E-2</v>
      </c>
      <c r="AB17" s="145">
        <f t="shared" ref="AB17:AF17" si="34">AB41+AB64+AB87+AB110+AB133+AB156</f>
        <v>2268.5142558576263</v>
      </c>
      <c r="AC17" s="144">
        <f t="shared" si="34"/>
        <v>6576.9117011838507</v>
      </c>
      <c r="AD17" s="144">
        <f t="shared" si="34"/>
        <v>8845.4259570414779</v>
      </c>
      <c r="AE17" s="144">
        <f t="shared" si="34"/>
        <v>51347.118372140518</v>
      </c>
      <c r="AF17" s="144">
        <f t="shared" si="34"/>
        <v>60192.544329181997</v>
      </c>
      <c r="AG17" s="157">
        <f t="shared" si="24"/>
        <v>8.1124268486520351E-2</v>
      </c>
      <c r="AH17" s="145">
        <f t="shared" ref="AH17:AL17" si="35">AH41+AH64+AH87+AH110+AH133+AH156</f>
        <v>2201.3690510074684</v>
      </c>
      <c r="AI17" s="144">
        <f t="shared" si="35"/>
        <v>11113.940212899104</v>
      </c>
      <c r="AJ17" s="144">
        <f t="shared" si="35"/>
        <v>13315.309263906573</v>
      </c>
      <c r="AK17" s="144">
        <f t="shared" si="35"/>
        <v>51272.079275411423</v>
      </c>
      <c r="AL17" s="144">
        <f t="shared" si="35"/>
        <v>64587.388539317995</v>
      </c>
      <c r="AM17" s="157">
        <f t="shared" si="26"/>
        <v>7.3013099198821041E-2</v>
      </c>
      <c r="AN17" s="145">
        <f t="shared" ref="AN17:AR17" si="36">AN41+AN64+AN87+AN110+AN133+AN156</f>
        <v>2059.4934510940625</v>
      </c>
      <c r="AO17" s="144">
        <f t="shared" si="36"/>
        <v>15516.678314914039</v>
      </c>
      <c r="AP17" s="144">
        <f t="shared" si="36"/>
        <v>17576.171766008105</v>
      </c>
      <c r="AQ17" s="144">
        <f t="shared" si="36"/>
        <v>51142.052487165507</v>
      </c>
      <c r="AR17" s="144">
        <f t="shared" si="36"/>
        <v>68718.224253173612</v>
      </c>
      <c r="AS17" s="157">
        <f t="shared" si="28"/>
        <v>6.3957311284399479E-2</v>
      </c>
      <c r="AT17" s="152">
        <f t="shared" si="29"/>
        <v>300604.56868764362</v>
      </c>
      <c r="AU17" s="153">
        <f t="shared" si="30"/>
        <v>7.5134324942590425E-2</v>
      </c>
    </row>
    <row r="18" spans="2:47" outlineLevel="1">
      <c r="B18" s="40" t="s">
        <v>77</v>
      </c>
      <c r="C18" s="52" t="s">
        <v>102</v>
      </c>
      <c r="D18" s="170">
        <f t="shared" ref="D18:E18" si="37">D42+D65+D88+D111+D134+D157</f>
        <v>128871.93590581197</v>
      </c>
      <c r="E18" s="145">
        <f t="shared" si="37"/>
        <v>135825.79935064007</v>
      </c>
      <c r="F18" s="157">
        <f t="shared" si="9"/>
        <v>5.3959486182549712E-2</v>
      </c>
      <c r="G18" s="145">
        <f t="shared" si="10"/>
        <v>158946.40689111754</v>
      </c>
      <c r="H18" s="157">
        <f t="shared" si="11"/>
        <v>0.17022250302235031</v>
      </c>
      <c r="I18" s="145">
        <f t="shared" si="12"/>
        <v>136804.02925730901</v>
      </c>
      <c r="J18" s="157">
        <f t="shared" si="13"/>
        <v>-0.13930719207120321</v>
      </c>
      <c r="K18" s="145">
        <f t="shared" si="14"/>
        <v>79377.4316837308</v>
      </c>
      <c r="L18" s="123"/>
      <c r="M18" s="145">
        <f t="shared" si="15"/>
        <v>115105.54988643709</v>
      </c>
      <c r="N18" s="157">
        <f t="shared" si="16"/>
        <v>-0.15860994364471645</v>
      </c>
      <c r="O18" s="152">
        <f t="shared" si="17"/>
        <v>675553.72129131574</v>
      </c>
      <c r="P18" s="153">
        <f t="shared" si="18"/>
        <v>-2.7847319795251013E-2</v>
      </c>
      <c r="R18" s="145">
        <f t="shared" ref="R18:S18" si="38">R42+R65+R88+R111+R134+R157</f>
        <v>663.99147018489577</v>
      </c>
      <c r="S18" s="144">
        <f t="shared" si="38"/>
        <v>124740.18914652607</v>
      </c>
      <c r="T18" s="144">
        <f t="shared" si="4"/>
        <v>125404.18061671096</v>
      </c>
      <c r="U18" s="171">
        <f t="shared" si="20"/>
        <v>8.9471191792528507E-2</v>
      </c>
      <c r="V18" s="145">
        <f t="shared" ref="V18:Z18" si="39">V42+V65+V88+V111+V134+V157</f>
        <v>1686.3399233634457</v>
      </c>
      <c r="W18" s="144">
        <f t="shared" si="39"/>
        <v>1327.9829403697915</v>
      </c>
      <c r="X18" s="144">
        <f t="shared" si="39"/>
        <v>3014.3228637332372</v>
      </c>
      <c r="Y18" s="144">
        <f t="shared" si="39"/>
        <v>124968.21110792863</v>
      </c>
      <c r="Z18" s="144">
        <f t="shared" si="39"/>
        <v>127982.53397166186</v>
      </c>
      <c r="AA18" s="157">
        <f t="shared" si="22"/>
        <v>2.0560346092698908E-2</v>
      </c>
      <c r="AB18" s="145">
        <f t="shared" ref="AB18:AF18" si="40">AB42+AB65+AB88+AB111+AB134+AB157</f>
        <v>1663.9581884133929</v>
      </c>
      <c r="AC18" s="144">
        <f t="shared" si="40"/>
        <v>4700.6627870966831</v>
      </c>
      <c r="AD18" s="144">
        <f t="shared" si="40"/>
        <v>6364.6209755100763</v>
      </c>
      <c r="AE18" s="144">
        <f t="shared" si="40"/>
        <v>124922.79129273425</v>
      </c>
      <c r="AF18" s="144">
        <f t="shared" si="40"/>
        <v>131287.41226824434</v>
      </c>
      <c r="AG18" s="157">
        <f t="shared" si="24"/>
        <v>2.5822885311164816E-2</v>
      </c>
      <c r="AH18" s="145">
        <f t="shared" ref="AH18:AL18" si="41">AH42+AH65+AH88+AH111+AH134+AH157</f>
        <v>1611.7341401966034</v>
      </c>
      <c r="AI18" s="144">
        <f t="shared" si="41"/>
        <v>8028.5791639234685</v>
      </c>
      <c r="AJ18" s="144">
        <f t="shared" si="41"/>
        <v>9640.3133041200726</v>
      </c>
      <c r="AK18" s="144">
        <f t="shared" si="41"/>
        <v>124872.7153664564</v>
      </c>
      <c r="AL18" s="144">
        <f t="shared" si="41"/>
        <v>134513.02867057646</v>
      </c>
      <c r="AM18" s="157">
        <f t="shared" si="26"/>
        <v>2.4569121643905893E-2</v>
      </c>
      <c r="AN18" s="145">
        <f t="shared" ref="AN18:AR18" si="42">AN42+AN65+AN88+AN111+AN134+AN157</f>
        <v>1537.1283570297612</v>
      </c>
      <c r="AO18" s="144">
        <f t="shared" si="42"/>
        <v>11252.047444316675</v>
      </c>
      <c r="AP18" s="144">
        <f t="shared" si="42"/>
        <v>12789.175801346437</v>
      </c>
      <c r="AQ18" s="144">
        <f t="shared" si="42"/>
        <v>124841.5562913757</v>
      </c>
      <c r="AR18" s="144">
        <f t="shared" si="42"/>
        <v>137630.73209272214</v>
      </c>
      <c r="AS18" s="157">
        <f t="shared" si="28"/>
        <v>2.3177705928999391E-2</v>
      </c>
      <c r="AT18" s="152">
        <f t="shared" si="29"/>
        <v>656817.88761991577</v>
      </c>
      <c r="AU18" s="153">
        <f t="shared" si="30"/>
        <v>2.3530647602344468E-2</v>
      </c>
    </row>
    <row r="19" spans="2:47" outlineLevel="1">
      <c r="B19" s="40" t="s">
        <v>78</v>
      </c>
      <c r="C19" s="52" t="s">
        <v>102</v>
      </c>
      <c r="D19" s="170">
        <f t="shared" ref="D19:E19" si="43">D43+D66+D89+D112+D135+D158</f>
        <v>96220.023238872585</v>
      </c>
      <c r="E19" s="145">
        <f t="shared" si="43"/>
        <v>113039.94789844786</v>
      </c>
      <c r="F19" s="157">
        <f t="shared" si="9"/>
        <v>0.1748069070594454</v>
      </c>
      <c r="G19" s="145">
        <f t="shared" si="10"/>
        <v>149098.42224891335</v>
      </c>
      <c r="H19" s="157">
        <f t="shared" si="11"/>
        <v>0.31898877362239658</v>
      </c>
      <c r="I19" s="145">
        <f t="shared" si="12"/>
        <v>132043.39127273957</v>
      </c>
      <c r="J19" s="157">
        <f t="shared" si="13"/>
        <v>-0.11438773609355271</v>
      </c>
      <c r="K19" s="145">
        <f t="shared" si="14"/>
        <v>80014.910274118578</v>
      </c>
      <c r="L19" s="123"/>
      <c r="M19" s="145">
        <f t="shared" si="15"/>
        <v>111620.01732898397</v>
      </c>
      <c r="N19" s="157">
        <f t="shared" si="16"/>
        <v>-0.15467168592762437</v>
      </c>
      <c r="O19" s="152">
        <f t="shared" si="17"/>
        <v>602021.80198795733</v>
      </c>
      <c r="P19" s="153">
        <f t="shared" si="18"/>
        <v>3.7813120732702155E-2</v>
      </c>
      <c r="R19" s="145">
        <f t="shared" ref="R19:S19" si="44">R43+R66+R89+R112+R135+R158</f>
        <v>1422.9374357316531</v>
      </c>
      <c r="S19" s="144">
        <f t="shared" si="44"/>
        <v>126969.3644752471</v>
      </c>
      <c r="T19" s="144">
        <f t="shared" si="4"/>
        <v>128392.30191097876</v>
      </c>
      <c r="U19" s="171">
        <f t="shared" si="20"/>
        <v>0.15026233630264438</v>
      </c>
      <c r="V19" s="145">
        <f t="shared" ref="V19:Z19" si="45">V43+V66+V89+V112+V135+V158</f>
        <v>3369.9228026666087</v>
      </c>
      <c r="W19" s="144">
        <f t="shared" si="45"/>
        <v>2845.8748714633061</v>
      </c>
      <c r="X19" s="144">
        <f t="shared" si="45"/>
        <v>6215.7976741299153</v>
      </c>
      <c r="Y19" s="144">
        <f t="shared" si="45"/>
        <v>128710.14171701291</v>
      </c>
      <c r="Z19" s="144">
        <f t="shared" si="45"/>
        <v>134925.93939114283</v>
      </c>
      <c r="AA19" s="157">
        <f t="shared" si="22"/>
        <v>5.0888078046098101E-2</v>
      </c>
      <c r="AB19" s="145">
        <f t="shared" ref="AB19:AF19" si="46">AB43+AB66+AB89+AB112+AB135+AB158</f>
        <v>3212.2774129181803</v>
      </c>
      <c r="AC19" s="144">
        <f t="shared" si="46"/>
        <v>9585.720476796525</v>
      </c>
      <c r="AD19" s="144">
        <f t="shared" si="46"/>
        <v>12797.997889714705</v>
      </c>
      <c r="AE19" s="144">
        <f t="shared" si="46"/>
        <v>128577.21513525782</v>
      </c>
      <c r="AF19" s="144">
        <f t="shared" si="46"/>
        <v>141375.21302497253</v>
      </c>
      <c r="AG19" s="157">
        <f t="shared" si="24"/>
        <v>4.779861947178006E-2</v>
      </c>
      <c r="AH19" s="145">
        <f t="shared" ref="AH19:AL19" si="47">AH43+AH66+AH89+AH112+AH135+AH158</f>
        <v>3115.2898948012853</v>
      </c>
      <c r="AI19" s="144">
        <f t="shared" si="47"/>
        <v>16010.275302632885</v>
      </c>
      <c r="AJ19" s="144">
        <f t="shared" si="47"/>
        <v>19125.565197434167</v>
      </c>
      <c r="AK19" s="144">
        <f t="shared" si="47"/>
        <v>128508.42156474489</v>
      </c>
      <c r="AL19" s="144">
        <f t="shared" si="47"/>
        <v>147633.98676217906</v>
      </c>
      <c r="AM19" s="157">
        <f t="shared" si="26"/>
        <v>4.427065822423186E-2</v>
      </c>
      <c r="AN19" s="145">
        <f t="shared" ref="AN19:AR19" si="48">AN43+AN66+AN89+AN112+AN135+AN158</f>
        <v>2969.808617625943</v>
      </c>
      <c r="AO19" s="144">
        <f t="shared" si="48"/>
        <v>22240.855092235455</v>
      </c>
      <c r="AP19" s="144">
        <f t="shared" si="48"/>
        <v>25210.663709861397</v>
      </c>
      <c r="AQ19" s="144">
        <f t="shared" si="48"/>
        <v>128416.98970402188</v>
      </c>
      <c r="AR19" s="144">
        <f t="shared" si="48"/>
        <v>153627.65341388326</v>
      </c>
      <c r="AS19" s="157">
        <f t="shared" si="28"/>
        <v>4.059814940417001E-2</v>
      </c>
      <c r="AT19" s="152">
        <f t="shared" si="29"/>
        <v>705955.09450315649</v>
      </c>
      <c r="AU19" s="153">
        <f t="shared" si="30"/>
        <v>4.5881793431769458E-2</v>
      </c>
    </row>
    <row r="20" spans="2:47" outlineLevel="1">
      <c r="B20" s="40" t="s">
        <v>79</v>
      </c>
      <c r="C20" s="52" t="s">
        <v>102</v>
      </c>
      <c r="D20" s="170">
        <f t="shared" ref="D20:E20" si="49">D44+D67+D90+D113+D136+D159</f>
        <v>264444.63813242229</v>
      </c>
      <c r="E20" s="145">
        <f t="shared" si="49"/>
        <v>279926.72092837963</v>
      </c>
      <c r="F20" s="157">
        <f t="shared" si="9"/>
        <v>5.8545648364420937E-2</v>
      </c>
      <c r="G20" s="145">
        <f t="shared" si="10"/>
        <v>327923.32228479104</v>
      </c>
      <c r="H20" s="157">
        <f t="shared" si="11"/>
        <v>0.17146130672066684</v>
      </c>
      <c r="I20" s="145">
        <f t="shared" si="12"/>
        <v>284067.00553036685</v>
      </c>
      <c r="J20" s="157">
        <f t="shared" si="13"/>
        <v>-0.13373954755293788</v>
      </c>
      <c r="K20" s="145">
        <f t="shared" si="14"/>
        <v>167178.20911999451</v>
      </c>
      <c r="L20" s="123"/>
      <c r="M20" s="145">
        <f t="shared" si="15"/>
        <v>241571.25629942422</v>
      </c>
      <c r="N20" s="157">
        <f t="shared" si="16"/>
        <v>-0.1495976245167967</v>
      </c>
      <c r="O20" s="152">
        <f t="shared" si="17"/>
        <v>1397932.9431753841</v>
      </c>
      <c r="P20" s="153">
        <f t="shared" si="18"/>
        <v>-2.2363014930527392E-2</v>
      </c>
      <c r="R20" s="145">
        <f t="shared" ref="R20:S20" si="50">R44+R67+R90+R113+R136+R159</f>
        <v>6234.567501465398</v>
      </c>
      <c r="S20" s="144">
        <f t="shared" si="50"/>
        <v>265878.38757627312</v>
      </c>
      <c r="T20" s="144">
        <f t="shared" si="4"/>
        <v>272112.9550777385</v>
      </c>
      <c r="U20" s="171">
        <f t="shared" si="20"/>
        <v>0.12642935772316502</v>
      </c>
      <c r="V20" s="145">
        <f t="shared" ref="V20:Z20" si="51">V44+V67+V90+V113+V136+V159</f>
        <v>4101.0594777016631</v>
      </c>
      <c r="W20" s="144">
        <f t="shared" si="51"/>
        <v>12469.135002930796</v>
      </c>
      <c r="X20" s="144">
        <f t="shared" si="51"/>
        <v>16570.194480632461</v>
      </c>
      <c r="Y20" s="144">
        <f t="shared" si="51"/>
        <v>262602.57030981564</v>
      </c>
      <c r="Z20" s="144">
        <f t="shared" si="51"/>
        <v>279172.76479044807</v>
      </c>
      <c r="AA20" s="157">
        <f t="shared" si="22"/>
        <v>2.594440867650968E-2</v>
      </c>
      <c r="AB20" s="145">
        <f t="shared" ref="AB20:AF20" si="52">AB44+AB67+AB90+AB113+AB136+AB159</f>
        <v>4045.105140326531</v>
      </c>
      <c r="AC20" s="144">
        <f t="shared" si="52"/>
        <v>20671.25395833412</v>
      </c>
      <c r="AD20" s="144">
        <f t="shared" si="52"/>
        <v>24716.359098660654</v>
      </c>
      <c r="AE20" s="144">
        <f t="shared" si="52"/>
        <v>262513.46860495664</v>
      </c>
      <c r="AF20" s="144">
        <f t="shared" si="52"/>
        <v>287229.82770361728</v>
      </c>
      <c r="AG20" s="157">
        <f t="shared" si="24"/>
        <v>2.8860490453705191E-2</v>
      </c>
      <c r="AH20" s="145">
        <f t="shared" ref="AH20:AL20" si="53">AH44+AH67+AH90+AH113+AH136+AH159</f>
        <v>3891.4392635292561</v>
      </c>
      <c r="AI20" s="144">
        <f t="shared" si="53"/>
        <v>28761.464238987184</v>
      </c>
      <c r="AJ20" s="144">
        <f t="shared" si="53"/>
        <v>32652.903502516441</v>
      </c>
      <c r="AK20" s="144">
        <f t="shared" si="53"/>
        <v>262375.91449762083</v>
      </c>
      <c r="AL20" s="144">
        <f t="shared" si="53"/>
        <v>295028.81800013722</v>
      </c>
      <c r="AM20" s="157">
        <f t="shared" si="26"/>
        <v>2.7152438724321687E-2</v>
      </c>
      <c r="AN20" s="145">
        <f t="shared" ref="AN20:AR20" si="54">AN44+AN67+AN90+AN113+AN136+AN159</f>
        <v>3712.3853839288345</v>
      </c>
      <c r="AO20" s="144">
        <f t="shared" si="54"/>
        <v>36544.342766045695</v>
      </c>
      <c r="AP20" s="144">
        <f t="shared" si="54"/>
        <v>40256.72814997453</v>
      </c>
      <c r="AQ20" s="144">
        <f t="shared" si="54"/>
        <v>262303.51594288391</v>
      </c>
      <c r="AR20" s="144">
        <f t="shared" si="54"/>
        <v>302560.24409285845</v>
      </c>
      <c r="AS20" s="157">
        <f t="shared" si="28"/>
        <v>2.5527764181727249E-2</v>
      </c>
      <c r="AT20" s="152">
        <f t="shared" si="29"/>
        <v>1436104.6096647996</v>
      </c>
      <c r="AU20" s="153">
        <f t="shared" si="30"/>
        <v>2.6870460277011343E-2</v>
      </c>
    </row>
    <row r="21" spans="2:47" outlineLevel="1">
      <c r="B21" s="40" t="s">
        <v>80</v>
      </c>
      <c r="C21" s="52" t="s">
        <v>102</v>
      </c>
      <c r="D21" s="170">
        <f t="shared" ref="D21:E21" si="55">D45+D68+D91+D114+D137+D160</f>
        <v>219404.45597187028</v>
      </c>
      <c r="E21" s="145">
        <f t="shared" si="55"/>
        <v>243372.48129206183</v>
      </c>
      <c r="F21" s="157">
        <f t="shared" si="9"/>
        <v>0.10924128780349145</v>
      </c>
      <c r="G21" s="145">
        <f t="shared" si="10"/>
        <v>292929.65615678183</v>
      </c>
      <c r="H21" s="157">
        <f t="shared" si="11"/>
        <v>0.20362686283026538</v>
      </c>
      <c r="I21" s="145">
        <f t="shared" si="12"/>
        <v>256312.02447046107</v>
      </c>
      <c r="J21" s="157">
        <f t="shared" si="13"/>
        <v>-0.12500486351140314</v>
      </c>
      <c r="K21" s="145">
        <f t="shared" si="14"/>
        <v>149990.53653283973</v>
      </c>
      <c r="L21" s="123"/>
      <c r="M21" s="145">
        <f t="shared" si="15"/>
        <v>217430.13781348497</v>
      </c>
      <c r="N21" s="157">
        <f t="shared" si="16"/>
        <v>-0.1516974739570093</v>
      </c>
      <c r="O21" s="152">
        <f t="shared" si="17"/>
        <v>1229448.75570466</v>
      </c>
      <c r="P21" s="153">
        <f t="shared" si="18"/>
        <v>-2.2572645298709615E-3</v>
      </c>
      <c r="R21" s="145">
        <f t="shared" ref="R21:S21" si="56">R45+R68+R91+R114+R137+R160</f>
        <v>1840.6052095695641</v>
      </c>
      <c r="S21" s="144">
        <f t="shared" si="56"/>
        <v>235913.18211732613</v>
      </c>
      <c r="T21" s="144">
        <f t="shared" si="4"/>
        <v>237753.78732689572</v>
      </c>
      <c r="U21" s="171">
        <f t="shared" si="20"/>
        <v>9.3472090473698283E-2</v>
      </c>
      <c r="V21" s="145">
        <f t="shared" ref="V21:Z21" si="57">V45+V68+V91+V114+V137+V160</f>
        <v>4522.7067644907274</v>
      </c>
      <c r="W21" s="144">
        <f t="shared" si="57"/>
        <v>3681.2104191391281</v>
      </c>
      <c r="X21" s="144">
        <f t="shared" si="57"/>
        <v>8203.9171836298556</v>
      </c>
      <c r="Y21" s="144">
        <f t="shared" si="57"/>
        <v>236879.99218725381</v>
      </c>
      <c r="Z21" s="144">
        <f t="shared" si="57"/>
        <v>245083.90937088366</v>
      </c>
      <c r="AA21" s="157">
        <f t="shared" si="22"/>
        <v>3.083072672112477E-2</v>
      </c>
      <c r="AB21" s="145">
        <f t="shared" ref="AB21:AF21" si="58">AB45+AB68+AB91+AB114+AB137+AB160</f>
        <v>4418.1340561607431</v>
      </c>
      <c r="AC21" s="144">
        <f t="shared" si="58"/>
        <v>12726.623948120583</v>
      </c>
      <c r="AD21" s="144">
        <f t="shared" si="58"/>
        <v>17144.758004281328</v>
      </c>
      <c r="AE21" s="144">
        <f t="shared" si="58"/>
        <v>236701.18072029858</v>
      </c>
      <c r="AF21" s="144">
        <f t="shared" si="58"/>
        <v>253845.93872457993</v>
      </c>
      <c r="AG21" s="157">
        <f t="shared" si="24"/>
        <v>3.5751140808011013E-2</v>
      </c>
      <c r="AH21" s="145">
        <f t="shared" ref="AH21:AL21" si="59">AH45+AH68+AH91+AH114+AH137+AH160</f>
        <v>4283.8436464604265</v>
      </c>
      <c r="AI21" s="144">
        <f t="shared" si="59"/>
        <v>21562.892060442067</v>
      </c>
      <c r="AJ21" s="144">
        <f t="shared" si="59"/>
        <v>25846.735706902495</v>
      </c>
      <c r="AK21" s="144">
        <f t="shared" si="59"/>
        <v>236549.09313510175</v>
      </c>
      <c r="AL21" s="144">
        <f t="shared" si="59"/>
        <v>262395.82884200424</v>
      </c>
      <c r="AM21" s="157">
        <f t="shared" si="26"/>
        <v>3.3681413854333299E-2</v>
      </c>
      <c r="AN21" s="145">
        <f t="shared" ref="AN21:AR21" si="60">AN45+AN68+AN91+AN114+AN137+AN160</f>
        <v>4086.1383210682943</v>
      </c>
      <c r="AO21" s="144">
        <f t="shared" si="60"/>
        <v>30130.579353362918</v>
      </c>
      <c r="AP21" s="144">
        <f t="shared" si="60"/>
        <v>34216.717674431216</v>
      </c>
      <c r="AQ21" s="144">
        <f t="shared" si="60"/>
        <v>236414.66924755496</v>
      </c>
      <c r="AR21" s="144">
        <f t="shared" si="60"/>
        <v>270631.38692198618</v>
      </c>
      <c r="AS21" s="157">
        <f t="shared" si="28"/>
        <v>3.1386009893247198E-2</v>
      </c>
      <c r="AT21" s="152">
        <f t="shared" si="29"/>
        <v>1269710.8511863498</v>
      </c>
      <c r="AU21" s="153">
        <f t="shared" si="30"/>
        <v>3.2910470514426082E-2</v>
      </c>
    </row>
    <row r="22" spans="2:47" outlineLevel="1">
      <c r="B22" s="40" t="s">
        <v>81</v>
      </c>
      <c r="C22" s="52" t="s">
        <v>102</v>
      </c>
      <c r="D22" s="170">
        <f t="shared" ref="D22:E22" si="61">D46+D69+D92+D115+D138+D161</f>
        <v>177306.87132592843</v>
      </c>
      <c r="E22" s="145">
        <f t="shared" si="61"/>
        <v>193842.30181068328</v>
      </c>
      <c r="F22" s="157">
        <f t="shared" si="9"/>
        <v>9.3258825002665274E-2</v>
      </c>
      <c r="G22" s="145">
        <f t="shared" si="10"/>
        <v>233733.10324158883</v>
      </c>
      <c r="H22" s="157">
        <f t="shared" si="11"/>
        <v>0.20578996977586989</v>
      </c>
      <c r="I22" s="145">
        <f t="shared" si="12"/>
        <v>203524.7119852968</v>
      </c>
      <c r="J22" s="157">
        <f t="shared" si="13"/>
        <v>-0.12924310180004045</v>
      </c>
      <c r="K22" s="145">
        <f t="shared" si="14"/>
        <v>119564.39235321133</v>
      </c>
      <c r="L22" s="123"/>
      <c r="M22" s="145">
        <f t="shared" si="15"/>
        <v>173802.97669578798</v>
      </c>
      <c r="N22" s="157">
        <f t="shared" si="16"/>
        <v>-0.14603501952950071</v>
      </c>
      <c r="O22" s="152">
        <f t="shared" si="17"/>
        <v>982209.96505928528</v>
      </c>
      <c r="P22" s="153">
        <f t="shared" si="18"/>
        <v>-4.9774780644752381E-3</v>
      </c>
      <c r="R22" s="145">
        <f t="shared" ref="R22:S22" si="62">R46+R69+R92+R115+R138+R161</f>
        <v>1784.6508721944324</v>
      </c>
      <c r="S22" s="144">
        <f t="shared" si="62"/>
        <v>189334.74875323696</v>
      </c>
      <c r="T22" s="144">
        <f t="shared" si="4"/>
        <v>191119.3996254314</v>
      </c>
      <c r="U22" s="171">
        <f t="shared" si="20"/>
        <v>9.9632487652687451E-2</v>
      </c>
      <c r="V22" s="145">
        <f t="shared" ref="V22:Z22" si="63">V46+V69+V92+V115+V138+V161</f>
        <v>4388.4163547904118</v>
      </c>
      <c r="W22" s="144">
        <f t="shared" si="63"/>
        <v>3569.3017443888648</v>
      </c>
      <c r="X22" s="144">
        <f t="shared" si="63"/>
        <v>7957.7180991792757</v>
      </c>
      <c r="Y22" s="144">
        <f t="shared" si="63"/>
        <v>190689.61655523759</v>
      </c>
      <c r="Z22" s="144">
        <f t="shared" si="63"/>
        <v>198647.33465441689</v>
      </c>
      <c r="AA22" s="157">
        <f t="shared" si="22"/>
        <v>3.9388649418841015E-2</v>
      </c>
      <c r="AB22" s="145">
        <f t="shared" ref="AB22:AF22" si="64">AB46+AB69+AB92+AB115+AB138+AB161</f>
        <v>4283.8436464604265</v>
      </c>
      <c r="AC22" s="144">
        <f t="shared" si="64"/>
        <v>12346.134453969687</v>
      </c>
      <c r="AD22" s="144">
        <f t="shared" si="64"/>
        <v>16629.978100430115</v>
      </c>
      <c r="AE22" s="144">
        <f t="shared" si="64"/>
        <v>190535.85690015607</v>
      </c>
      <c r="AF22" s="144">
        <f t="shared" si="64"/>
        <v>207165.8350005862</v>
      </c>
      <c r="AG22" s="157">
        <f t="shared" si="24"/>
        <v>4.2882530294145606E-2</v>
      </c>
      <c r="AH22" s="145">
        <f t="shared" ref="AH22:AL22" si="65">AH46+AH69+AH92+AH115+AH138+AH161</f>
        <v>4122.7171913464672</v>
      </c>
      <c r="AI22" s="144">
        <f t="shared" si="65"/>
        <v>20913.821746890539</v>
      </c>
      <c r="AJ22" s="144">
        <f t="shared" si="65"/>
        <v>25036.538938237005</v>
      </c>
      <c r="AK22" s="144">
        <f t="shared" si="65"/>
        <v>190366.18477061493</v>
      </c>
      <c r="AL22" s="144">
        <f t="shared" si="65"/>
        <v>215402.72370885193</v>
      </c>
      <c r="AM22" s="157">
        <f t="shared" si="26"/>
        <v>3.9759879848153649E-2</v>
      </c>
      <c r="AN22" s="145">
        <f t="shared" ref="AN22:AR22" si="66">AN46+AN69+AN92+AN115+AN138+AN161</f>
        <v>3936.2027334293612</v>
      </c>
      <c r="AO22" s="144">
        <f t="shared" si="66"/>
        <v>29159.256129583471</v>
      </c>
      <c r="AP22" s="144">
        <f t="shared" si="66"/>
        <v>33095.458863012835</v>
      </c>
      <c r="AQ22" s="144">
        <f t="shared" si="66"/>
        <v>190236.73188464975</v>
      </c>
      <c r="AR22" s="144">
        <f t="shared" si="66"/>
        <v>223332.19074766256</v>
      </c>
      <c r="AS22" s="157">
        <f t="shared" si="28"/>
        <v>3.6812287710569797E-2</v>
      </c>
      <c r="AT22" s="152">
        <f t="shared" si="29"/>
        <v>1035667.483736949</v>
      </c>
      <c r="AU22" s="153">
        <f t="shared" si="30"/>
        <v>3.9708605106819395E-2</v>
      </c>
    </row>
    <row r="23" spans="2:47" s="43" customFormat="1" outlineLevel="1">
      <c r="B23" s="40" t="s">
        <v>82</v>
      </c>
      <c r="C23" s="52" t="s">
        <v>102</v>
      </c>
      <c r="D23" s="170">
        <f t="shared" ref="D23:E23" si="67">D47+D70+D93+D116+D139+D162</f>
        <v>172658.30894619622</v>
      </c>
      <c r="E23" s="145">
        <f t="shared" si="67"/>
        <v>198746.66216991548</v>
      </c>
      <c r="F23" s="157">
        <f t="shared" si="9"/>
        <v>0.15109816250921876</v>
      </c>
      <c r="G23" s="145">
        <f t="shared" si="10"/>
        <v>252341.95394331071</v>
      </c>
      <c r="H23" s="157">
        <f t="shared" si="11"/>
        <v>0.26966637420846212</v>
      </c>
      <c r="I23" s="145">
        <f t="shared" si="12"/>
        <v>225571.19007648659</v>
      </c>
      <c r="J23" s="157">
        <f t="shared" si="13"/>
        <v>-0.10608923109487474</v>
      </c>
      <c r="K23" s="145">
        <f t="shared" si="14"/>
        <v>135040.10542923189</v>
      </c>
      <c r="L23" s="123"/>
      <c r="M23" s="145">
        <f t="shared" si="15"/>
        <v>191646.87900151248</v>
      </c>
      <c r="N23" s="157">
        <f t="shared" si="16"/>
        <v>-0.15039292501613818</v>
      </c>
      <c r="O23" s="152">
        <f t="shared" si="17"/>
        <v>1040964.9941374215</v>
      </c>
      <c r="P23" s="153">
        <f t="shared" si="18"/>
        <v>2.6428180429017178E-2</v>
      </c>
      <c r="Q23"/>
      <c r="R23" s="145">
        <f t="shared" ref="R23:S23" si="68">R47+R70+R93+R116+R139+R162</f>
        <v>2120.5015083416279</v>
      </c>
      <c r="S23" s="144">
        <f t="shared" si="68"/>
        <v>210035.48371385582</v>
      </c>
      <c r="T23" s="144">
        <f t="shared" si="4"/>
        <v>212155.98522219743</v>
      </c>
      <c r="U23" s="171">
        <f t="shared" si="20"/>
        <v>0.10701508069183369</v>
      </c>
      <c r="V23" s="145">
        <f t="shared" ref="V23:Z23" si="69">V47+V70+V93+V116+V139+V162</f>
        <v>5142.0593766719239</v>
      </c>
      <c r="W23" s="144">
        <f t="shared" si="69"/>
        <v>4241.0030166832557</v>
      </c>
      <c r="X23" s="144">
        <f t="shared" si="69"/>
        <v>9383.0623933551797</v>
      </c>
      <c r="Y23" s="144">
        <f t="shared" si="69"/>
        <v>212105.86270799811</v>
      </c>
      <c r="Z23" s="144">
        <f t="shared" si="69"/>
        <v>221488.92510135329</v>
      </c>
      <c r="AA23" s="157">
        <f t="shared" si="22"/>
        <v>4.3990933696172609E-2</v>
      </c>
      <c r="AB23" s="145">
        <f t="shared" ref="AB23:AF23" si="70">AB47+AB70+AB93+AB116+AB139+AB162</f>
        <v>5026.295800866912</v>
      </c>
      <c r="AC23" s="144">
        <f t="shared" si="70"/>
        <v>14525.121770027103</v>
      </c>
      <c r="AD23" s="144">
        <f t="shared" si="70"/>
        <v>19551.417570894013</v>
      </c>
      <c r="AE23" s="144">
        <f t="shared" si="70"/>
        <v>211921.57403960641</v>
      </c>
      <c r="AF23" s="144">
        <f t="shared" si="70"/>
        <v>231472.99161050044</v>
      </c>
      <c r="AG23" s="157">
        <f t="shared" si="24"/>
        <v>4.5077046198036486E-2</v>
      </c>
      <c r="AH23" s="145">
        <f t="shared" ref="AH23:AL23" si="71">AH47+AH70+AH93+AH116+AH139+AH162</f>
        <v>4877.0842345332276</v>
      </c>
      <c r="AI23" s="144">
        <f t="shared" si="71"/>
        <v>24577.713371760925</v>
      </c>
      <c r="AJ23" s="144">
        <f t="shared" si="71"/>
        <v>29454.797606294153</v>
      </c>
      <c r="AK23" s="144">
        <f t="shared" si="71"/>
        <v>211750.40106335166</v>
      </c>
      <c r="AL23" s="144">
        <f t="shared" si="71"/>
        <v>241205.19866964579</v>
      </c>
      <c r="AM23" s="157">
        <f t="shared" si="26"/>
        <v>4.2044676536266208E-2</v>
      </c>
      <c r="AN23" s="145">
        <f t="shared" ref="AN23:AR23" si="72">AN47+AN70+AN93+AN116+AN139+AN162</f>
        <v>4612.1090923945321</v>
      </c>
      <c r="AO23" s="144">
        <f t="shared" si="72"/>
        <v>34331.88184082738</v>
      </c>
      <c r="AP23" s="144">
        <f t="shared" si="72"/>
        <v>38943.99093322191</v>
      </c>
      <c r="AQ23" s="144">
        <f t="shared" si="72"/>
        <v>211528.92316198279</v>
      </c>
      <c r="AR23" s="144">
        <f t="shared" si="72"/>
        <v>250472.91409520467</v>
      </c>
      <c r="AS23" s="157">
        <f t="shared" si="28"/>
        <v>3.842253598460757E-2</v>
      </c>
      <c r="AT23" s="152">
        <f t="shared" si="29"/>
        <v>1156796.0146989017</v>
      </c>
      <c r="AU23" s="153">
        <f t="shared" si="30"/>
        <v>4.2380720086333534E-2</v>
      </c>
    </row>
    <row r="24" spans="2:47" s="43" customFormat="1" outlineLevel="1">
      <c r="B24" s="40" t="s">
        <v>83</v>
      </c>
      <c r="C24" s="52" t="s">
        <v>102</v>
      </c>
      <c r="D24" s="170">
        <f t="shared" ref="D24:E24" si="73">D48+D71+D94+D117+D140+D163</f>
        <v>118655.50458660483</v>
      </c>
      <c r="E24" s="145">
        <f t="shared" si="73"/>
        <v>135700.03757333159</v>
      </c>
      <c r="F24" s="157">
        <f t="shared" si="9"/>
        <v>0.14364721675669259</v>
      </c>
      <c r="G24" s="145">
        <f t="shared" si="10"/>
        <v>176959.30790464365</v>
      </c>
      <c r="H24" s="157">
        <f t="shared" si="11"/>
        <v>0.30404759695822314</v>
      </c>
      <c r="I24" s="145">
        <f t="shared" si="12"/>
        <v>160023.15539328844</v>
      </c>
      <c r="J24" s="157">
        <f t="shared" si="13"/>
        <v>-9.5706480274444936E-2</v>
      </c>
      <c r="K24" s="145">
        <f t="shared" si="14"/>
        <v>96748.969459118453</v>
      </c>
      <c r="L24" s="123"/>
      <c r="M24" s="145">
        <f t="shared" si="15"/>
        <v>137007.26689751504</v>
      </c>
      <c r="N24" s="157">
        <f t="shared" si="16"/>
        <v>-0.1438284880660384</v>
      </c>
      <c r="O24" s="152">
        <f t="shared" si="17"/>
        <v>728345.27235538361</v>
      </c>
      <c r="P24" s="153">
        <f t="shared" si="18"/>
        <v>3.6606500820870247E-2</v>
      </c>
      <c r="Q24"/>
      <c r="R24" s="145">
        <f t="shared" ref="R24:S24" si="74">R48+R71+R94+R117+R140+R163</f>
        <v>1348.2070406684052</v>
      </c>
      <c r="S24" s="144">
        <f t="shared" si="74"/>
        <v>149213.31383006924</v>
      </c>
      <c r="T24" s="144">
        <f t="shared" si="4"/>
        <v>150561.52087073764</v>
      </c>
      <c r="U24" s="171">
        <f t="shared" si="20"/>
        <v>9.8930912791374268E-2</v>
      </c>
      <c r="V24" s="145">
        <f t="shared" ref="V24:Z24" si="75">V48+V71+V94+V117+V140+V163</f>
        <v>3250.4289377032555</v>
      </c>
      <c r="W24" s="144">
        <f t="shared" si="75"/>
        <v>2696.4140813368103</v>
      </c>
      <c r="X24" s="144">
        <f t="shared" si="75"/>
        <v>5946.8430190400659</v>
      </c>
      <c r="Y24" s="144">
        <f t="shared" si="75"/>
        <v>150747.81113917293</v>
      </c>
      <c r="Z24" s="144">
        <f t="shared" si="75"/>
        <v>156694.654158213</v>
      </c>
      <c r="AA24" s="157">
        <f t="shared" si="22"/>
        <v>4.0735064656665279E-2</v>
      </c>
      <c r="AB24" s="145">
        <f t="shared" ref="AB24:AF24" si="76">AB48+AB71+AB94+AB117+AB140+AB163</f>
        <v>3133.9413405929959</v>
      </c>
      <c r="AC24" s="144">
        <f t="shared" si="76"/>
        <v>9197.2719567433232</v>
      </c>
      <c r="AD24" s="144">
        <f t="shared" si="76"/>
        <v>12331.213297336319</v>
      </c>
      <c r="AE24" s="144">
        <f t="shared" si="76"/>
        <v>150612.60777625031</v>
      </c>
      <c r="AF24" s="144">
        <f t="shared" si="76"/>
        <v>162943.82107358662</v>
      </c>
      <c r="AG24" s="157">
        <f t="shared" si="24"/>
        <v>3.9881174944640385E-2</v>
      </c>
      <c r="AH24" s="145">
        <f t="shared" ref="AH24:AL24" si="77">AH48+AH71+AH94+AH117+AH140+AH163</f>
        <v>3036.9538224761013</v>
      </c>
      <c r="AI24" s="144">
        <f t="shared" si="77"/>
        <v>15465.154637929314</v>
      </c>
      <c r="AJ24" s="144">
        <f t="shared" si="77"/>
        <v>18502.108460405412</v>
      </c>
      <c r="AK24" s="144">
        <f t="shared" si="77"/>
        <v>150521.92121421223</v>
      </c>
      <c r="AL24" s="144">
        <f t="shared" si="77"/>
        <v>169024.02967461766</v>
      </c>
      <c r="AM24" s="157">
        <f t="shared" si="26"/>
        <v>3.7314754011354492E-2</v>
      </c>
      <c r="AN24" s="145">
        <f t="shared" ref="AN24:AR24" si="78">AN48+AN71+AN94+AN117+AN140+AN163</f>
        <v>2895.2028344591008</v>
      </c>
      <c r="AO24" s="144">
        <f t="shared" si="78"/>
        <v>21539.062282881514</v>
      </c>
      <c r="AP24" s="144">
        <f t="shared" si="78"/>
        <v>24434.265117340616</v>
      </c>
      <c r="AQ24" s="144">
        <f t="shared" si="78"/>
        <v>150436.18957850765</v>
      </c>
      <c r="AR24" s="144">
        <f t="shared" si="78"/>
        <v>174870.45469584828</v>
      </c>
      <c r="AS24" s="157">
        <f t="shared" si="28"/>
        <v>3.4589312729588644E-2</v>
      </c>
      <c r="AT24" s="152">
        <f t="shared" si="29"/>
        <v>814094.48047300323</v>
      </c>
      <c r="AU24" s="153">
        <f t="shared" si="30"/>
        <v>3.8127298972337575E-2</v>
      </c>
    </row>
    <row r="25" spans="2:47" outlineLevel="1">
      <c r="B25" s="40" t="s">
        <v>84</v>
      </c>
      <c r="C25" s="52" t="s">
        <v>102</v>
      </c>
      <c r="D25" s="170">
        <f t="shared" ref="D25:E25" si="79">D49+D72+D95+D118+D141+D164</f>
        <v>41792.011978753013</v>
      </c>
      <c r="E25" s="145">
        <f t="shared" si="79"/>
        <v>50125.387098677442</v>
      </c>
      <c r="F25" s="157">
        <f t="shared" si="9"/>
        <v>0.19940114690245356</v>
      </c>
      <c r="G25" s="145">
        <f t="shared" si="10"/>
        <v>55243.905230987009</v>
      </c>
      <c r="H25" s="157">
        <f t="shared" si="11"/>
        <v>0.10211428636417692</v>
      </c>
      <c r="I25" s="145">
        <f t="shared" si="12"/>
        <v>35313.246987078062</v>
      </c>
      <c r="J25" s="157">
        <f t="shared" si="13"/>
        <v>-0.3607756939082139</v>
      </c>
      <c r="K25" s="145">
        <f t="shared" si="14"/>
        <v>21623.867227430463</v>
      </c>
      <c r="L25" s="123"/>
      <c r="M25" s="145">
        <f t="shared" si="15"/>
        <v>30202.738990195052</v>
      </c>
      <c r="N25" s="157">
        <f t="shared" si="16"/>
        <v>-0.14471928901788794</v>
      </c>
      <c r="O25" s="152">
        <f t="shared" si="17"/>
        <v>212677.29028569057</v>
      </c>
      <c r="P25" s="153">
        <f t="shared" si="18"/>
        <v>-7.798441421241753E-2</v>
      </c>
      <c r="R25" s="145">
        <f t="shared" ref="R25:S25" si="80">R49+R72+R95+R118+R141+R164</f>
        <v>462.55585563442179</v>
      </c>
      <c r="S25" s="144">
        <f t="shared" si="80"/>
        <v>35003.684908080322</v>
      </c>
      <c r="T25" s="144">
        <f t="shared" si="4"/>
        <v>35466.240763714748</v>
      </c>
      <c r="U25" s="171">
        <f t="shared" si="20"/>
        <v>0.17427233255991872</v>
      </c>
      <c r="V25" s="145">
        <f t="shared" ref="V25:Z25" si="81">V49+V72+V95+V118+V141+V164</f>
        <v>1242.5601254171399</v>
      </c>
      <c r="W25" s="144">
        <f t="shared" si="81"/>
        <v>925.11171126884358</v>
      </c>
      <c r="X25" s="144">
        <f t="shared" si="81"/>
        <v>2167.6718366859836</v>
      </c>
      <c r="Y25" s="144">
        <f t="shared" si="81"/>
        <v>35755.273499433824</v>
      </c>
      <c r="Z25" s="144">
        <f t="shared" si="81"/>
        <v>37922.94533611981</v>
      </c>
      <c r="AA25" s="157">
        <f t="shared" si="22"/>
        <v>6.9268817881552841E-2</v>
      </c>
      <c r="AB25" s="145">
        <f t="shared" ref="AB25:AF25" si="82">AB49+AB72+AB95+AB118+AB141+AB164</f>
        <v>1182.7508869872606</v>
      </c>
      <c r="AC25" s="144">
        <f t="shared" si="82"/>
        <v>3410.2319621031234</v>
      </c>
      <c r="AD25" s="144">
        <f t="shared" si="82"/>
        <v>4592.9828490903838</v>
      </c>
      <c r="AE25" s="144">
        <f t="shared" si="82"/>
        <v>35703.092552015747</v>
      </c>
      <c r="AF25" s="144">
        <f t="shared" si="82"/>
        <v>40296.075401106129</v>
      </c>
      <c r="AG25" s="157">
        <f t="shared" si="24"/>
        <v>6.257768335114057E-2</v>
      </c>
      <c r="AH25" s="145">
        <f t="shared" ref="AH25:AL25" si="83">AH49+AH72+AH95+AH118+AH141+AH164</f>
        <v>1149.1782845621815</v>
      </c>
      <c r="AI25" s="144">
        <f t="shared" si="83"/>
        <v>5775.7337360776446</v>
      </c>
      <c r="AJ25" s="144">
        <f t="shared" si="83"/>
        <v>6924.9120206398256</v>
      </c>
      <c r="AK25" s="144">
        <f t="shared" si="83"/>
        <v>35677.303379027027</v>
      </c>
      <c r="AL25" s="144">
        <f t="shared" si="83"/>
        <v>42602.215399666857</v>
      </c>
      <c r="AM25" s="157">
        <f t="shared" si="26"/>
        <v>5.722989089149421E-2</v>
      </c>
      <c r="AN25" s="145">
        <f t="shared" ref="AN25:AR25" si="84">AN49+AN72+AN95+AN118+AN141+AN164</f>
        <v>1096.954236345392</v>
      </c>
      <c r="AO25" s="144">
        <f t="shared" si="84"/>
        <v>8074.0903052020076</v>
      </c>
      <c r="AP25" s="144">
        <f t="shared" si="84"/>
        <v>9171.0445415473987</v>
      </c>
      <c r="AQ25" s="144">
        <f t="shared" si="84"/>
        <v>35638.871637036151</v>
      </c>
      <c r="AR25" s="144">
        <f t="shared" si="84"/>
        <v>44809.916178583553</v>
      </c>
      <c r="AS25" s="157">
        <f t="shared" si="28"/>
        <v>5.1821266997630372E-2</v>
      </c>
      <c r="AT25" s="152">
        <f t="shared" si="29"/>
        <v>201097.3930791911</v>
      </c>
      <c r="AU25" s="153">
        <f t="shared" si="30"/>
        <v>6.0204744482045047E-2</v>
      </c>
    </row>
    <row r="26" spans="2:47" s="43" customFormat="1" outlineLevel="1">
      <c r="B26" s="40" t="s">
        <v>86</v>
      </c>
      <c r="C26" s="52" t="s">
        <v>102</v>
      </c>
      <c r="D26" s="170">
        <f t="shared" ref="D26:E26" si="85">D50+D73+D96+D119+D142+D165</f>
        <v>87140.240941676282</v>
      </c>
      <c r="E26" s="145">
        <f t="shared" si="85"/>
        <v>100482.9747047097</v>
      </c>
      <c r="F26" s="157">
        <f t="shared" si="9"/>
        <v>0.15311793516802219</v>
      </c>
      <c r="G26" s="145">
        <f t="shared" si="10"/>
        <v>112833.64876876427</v>
      </c>
      <c r="H26" s="157">
        <f t="shared" si="11"/>
        <v>0.12291310145175943</v>
      </c>
      <c r="I26" s="145">
        <f t="shared" si="12"/>
        <v>84664.919644833513</v>
      </c>
      <c r="J26" s="157">
        <f t="shared" si="13"/>
        <v>-0.2496483046618333</v>
      </c>
      <c r="K26" s="145">
        <f t="shared" si="14"/>
        <v>58448.434436552809</v>
      </c>
      <c r="L26" s="123"/>
      <c r="M26" s="145">
        <f t="shared" si="15"/>
        <v>80959.567534837377</v>
      </c>
      <c r="N26" s="157">
        <f t="shared" si="16"/>
        <v>-4.3764904349286149E-2</v>
      </c>
      <c r="O26" s="152">
        <f t="shared" si="17"/>
        <v>466081.3515948212</v>
      </c>
      <c r="P26" s="153">
        <f t="shared" si="18"/>
        <v>-1.8224125582227413E-2</v>
      </c>
      <c r="Q26"/>
      <c r="R26" s="145">
        <f t="shared" ref="R26:S26" si="86">R50+R73+R96+R119+R142+R165</f>
        <v>589.38568701805355</v>
      </c>
      <c r="S26" s="144">
        <f t="shared" si="86"/>
        <v>91987.787614542889</v>
      </c>
      <c r="T26" s="144">
        <f t="shared" si="4"/>
        <v>92577.17330156095</v>
      </c>
      <c r="U26" s="171">
        <f t="shared" si="20"/>
        <v>0.14349886147458049</v>
      </c>
      <c r="V26" s="145">
        <f t="shared" ref="V26:Z26" si="87">V50+V73+V96+V119+V142+V165</f>
        <v>1507.2860437630243</v>
      </c>
      <c r="W26" s="144">
        <f t="shared" si="87"/>
        <v>1178.7713740361071</v>
      </c>
      <c r="X26" s="144">
        <f t="shared" si="87"/>
        <v>2686.0574177991311</v>
      </c>
      <c r="Y26" s="144">
        <f t="shared" si="87"/>
        <v>92722.480192293413</v>
      </c>
      <c r="Z26" s="144">
        <f t="shared" si="87"/>
        <v>95408.53761009255</v>
      </c>
      <c r="AA26" s="157">
        <f t="shared" si="22"/>
        <v>3.0583827606279486E-2</v>
      </c>
      <c r="AB26" s="145">
        <f t="shared" ref="AB26:AF26" si="88">AB50+AB73+AB96+AB119+AB142+AB165</f>
        <v>1484.9043088129715</v>
      </c>
      <c r="AC26" s="144">
        <f t="shared" si="88"/>
        <v>4193.3434615621563</v>
      </c>
      <c r="AD26" s="144">
        <f t="shared" si="88"/>
        <v>5678.2477703751274</v>
      </c>
      <c r="AE26" s="144">
        <f t="shared" si="88"/>
        <v>92714.585225895251</v>
      </c>
      <c r="AF26" s="144">
        <f t="shared" si="88"/>
        <v>98392.832996270387</v>
      </c>
      <c r="AG26" s="157">
        <f t="shared" si="24"/>
        <v>3.1279123031670394E-2</v>
      </c>
      <c r="AH26" s="145">
        <f t="shared" ref="AH26:AL26" si="89">AH50+AH73+AH96+AH119+AH142+AH165</f>
        <v>1440.1408389128662</v>
      </c>
      <c r="AI26" s="144">
        <f t="shared" si="89"/>
        <v>7163.1520791880985</v>
      </c>
      <c r="AJ26" s="144">
        <f t="shared" si="89"/>
        <v>8603.2929181009658</v>
      </c>
      <c r="AK26" s="144">
        <f t="shared" si="89"/>
        <v>92688.485319254221</v>
      </c>
      <c r="AL26" s="144">
        <f t="shared" si="89"/>
        <v>101291.77823735519</v>
      </c>
      <c r="AM26" s="157">
        <f t="shared" si="26"/>
        <v>2.9462971568210542E-2</v>
      </c>
      <c r="AN26" s="145">
        <f t="shared" ref="AN26:AR26" si="90">AN50+AN73+AN96+AN119+AN142+AN165</f>
        <v>1372.9956340627082</v>
      </c>
      <c r="AO26" s="144">
        <f t="shared" si="90"/>
        <v>10043.43375701383</v>
      </c>
      <c r="AP26" s="144">
        <f t="shared" si="90"/>
        <v>11416.429391076539</v>
      </c>
      <c r="AQ26" s="144">
        <f t="shared" si="90"/>
        <v>92655.278901940008</v>
      </c>
      <c r="AR26" s="144">
        <f t="shared" si="90"/>
        <v>104071.70829301653</v>
      </c>
      <c r="AS26" s="157">
        <f t="shared" si="28"/>
        <v>2.7444774926817708E-2</v>
      </c>
      <c r="AT26" s="152">
        <f t="shared" si="29"/>
        <v>491742.03043829557</v>
      </c>
      <c r="AU26" s="153">
        <f t="shared" si="30"/>
        <v>2.969165199781254E-2</v>
      </c>
    </row>
    <row r="27" spans="2:47" outlineLevel="1">
      <c r="B27" s="40" t="s">
        <v>87</v>
      </c>
      <c r="C27" s="52" t="s">
        <v>102</v>
      </c>
      <c r="D27" s="170">
        <f t="shared" ref="D27:E27" si="91">D51+D74+D97+D120+D143+D166</f>
        <v>4423.7580045595951</v>
      </c>
      <c r="E27" s="145">
        <f t="shared" si="91"/>
        <v>7184.0064405517551</v>
      </c>
      <c r="F27" s="157">
        <f t="shared" si="9"/>
        <v>0.62396008849199136</v>
      </c>
      <c r="G27" s="145">
        <f t="shared" si="10"/>
        <v>26676.873075976819</v>
      </c>
      <c r="H27" s="157">
        <f t="shared" si="11"/>
        <v>2.7133698719134149</v>
      </c>
      <c r="I27" s="145">
        <f t="shared" si="12"/>
        <v>24070.922757112174</v>
      </c>
      <c r="J27" s="157">
        <f t="shared" si="13"/>
        <v>-9.7685748679869358E-2</v>
      </c>
      <c r="K27" s="145">
        <f t="shared" si="14"/>
        <v>14710.547860791925</v>
      </c>
      <c r="L27" s="123"/>
      <c r="M27" s="145">
        <f t="shared" si="15"/>
        <v>20616.618178564764</v>
      </c>
      <c r="N27" s="157">
        <f t="shared" si="16"/>
        <v>-0.14350528284283473</v>
      </c>
      <c r="O27" s="152">
        <f t="shared" si="17"/>
        <v>82972.178456765105</v>
      </c>
      <c r="P27" s="153">
        <f t="shared" si="18"/>
        <v>0.46928659584036203</v>
      </c>
      <c r="R27" s="145">
        <f t="shared" ref="R27:S27" si="92">R51+R74+R97+R120+R143+R166</f>
        <v>235.00821697555301</v>
      </c>
      <c r="S27" s="144">
        <f t="shared" si="92"/>
        <v>23377.205095172631</v>
      </c>
      <c r="T27" s="144">
        <f t="shared" si="4"/>
        <v>23612.213312148182</v>
      </c>
      <c r="U27" s="171">
        <f t="shared" si="20"/>
        <v>0.14530002484587692</v>
      </c>
      <c r="V27" s="145">
        <f t="shared" ref="V27:Z27" si="93">V51+V74+V97+V120+V143+V166</f>
        <v>608.16174470616977</v>
      </c>
      <c r="W27" s="144">
        <f t="shared" si="93"/>
        <v>470.01643395110602</v>
      </c>
      <c r="X27" s="144">
        <f t="shared" si="93"/>
        <v>1078.1781786572758</v>
      </c>
      <c r="Y27" s="144">
        <f t="shared" si="93"/>
        <v>23682.452375082561</v>
      </c>
      <c r="Z27" s="144">
        <f t="shared" si="93"/>
        <v>24760.630553739837</v>
      </c>
      <c r="AA27" s="157">
        <f t="shared" si="22"/>
        <v>4.8636577452940789E-2</v>
      </c>
      <c r="AB27" s="145">
        <f t="shared" ref="AB27:AF27" si="94">AB51+AB74+AB97+AB120+AB143+AB166</f>
        <v>559.54337375131672</v>
      </c>
      <c r="AC27" s="144">
        <f t="shared" si="94"/>
        <v>1686.3399233634457</v>
      </c>
      <c r="AD27" s="144">
        <f t="shared" si="94"/>
        <v>2245.8832971147622</v>
      </c>
      <c r="AE27" s="144">
        <f t="shared" si="94"/>
        <v>23634.8196660904</v>
      </c>
      <c r="AF27" s="144">
        <f t="shared" si="94"/>
        <v>25880.70296320516</v>
      </c>
      <c r="AG27" s="157">
        <f t="shared" si="24"/>
        <v>4.5236021232752811E-2</v>
      </c>
      <c r="AH27" s="145">
        <f t="shared" ref="AH27:AL27" si="95">AH51+AH74+AH97+AH120+AH143+AH166</f>
        <v>540.89192795960616</v>
      </c>
      <c r="AI27" s="144">
        <f t="shared" si="95"/>
        <v>2805.4266708660789</v>
      </c>
      <c r="AJ27" s="144">
        <f t="shared" si="95"/>
        <v>3346.3185988256851</v>
      </c>
      <c r="AK27" s="144">
        <f t="shared" si="95"/>
        <v>23618.477088452841</v>
      </c>
      <c r="AL27" s="144">
        <f t="shared" si="95"/>
        <v>26964.795687278522</v>
      </c>
      <c r="AM27" s="157">
        <f t="shared" si="26"/>
        <v>4.188807103171141E-2</v>
      </c>
      <c r="AN27" s="145">
        <f t="shared" ref="AN27:AR27" si="96">AN51+AN74+AN97+AN120+AN143+AN166</f>
        <v>514.77990385121132</v>
      </c>
      <c r="AO27" s="144">
        <f t="shared" si="96"/>
        <v>3887.2105267852912</v>
      </c>
      <c r="AP27" s="144">
        <f t="shared" si="96"/>
        <v>4401.9904306365024</v>
      </c>
      <c r="AQ27" s="144">
        <f t="shared" si="96"/>
        <v>23598.954524981295</v>
      </c>
      <c r="AR27" s="144">
        <f t="shared" si="96"/>
        <v>28000.944955617793</v>
      </c>
      <c r="AS27" s="157">
        <f t="shared" si="28"/>
        <v>3.8426001085115111E-2</v>
      </c>
      <c r="AT27" s="152">
        <f t="shared" si="29"/>
        <v>129219.28747198949</v>
      </c>
      <c r="AU27" s="153">
        <f t="shared" si="30"/>
        <v>4.35397519728844E-2</v>
      </c>
    </row>
    <row r="28" spans="2:47" ht="15" customHeight="1" outlineLevel="1">
      <c r="B28" s="40" t="s">
        <v>88</v>
      </c>
      <c r="C28" s="52" t="s">
        <v>102</v>
      </c>
      <c r="D28" s="170">
        <f t="shared" ref="D28:E28" si="97">D52+D75+D98+D121+D144+D167</f>
        <v>0</v>
      </c>
      <c r="E28" s="145">
        <f t="shared" si="97"/>
        <v>0</v>
      </c>
      <c r="F28" s="157">
        <f t="shared" si="9"/>
        <v>0</v>
      </c>
      <c r="G28" s="145">
        <f t="shared" si="10"/>
        <v>113.44522579822089</v>
      </c>
      <c r="H28" s="157">
        <f t="shared" si="11"/>
        <v>0</v>
      </c>
      <c r="I28" s="145">
        <f t="shared" si="12"/>
        <v>671.17828093421758</v>
      </c>
      <c r="J28" s="157">
        <f t="shared" si="13"/>
        <v>4.9163201995649191</v>
      </c>
      <c r="K28" s="145">
        <f t="shared" si="14"/>
        <v>373.92658444799434</v>
      </c>
      <c r="L28" s="123"/>
      <c r="M28" s="145">
        <f t="shared" si="15"/>
        <v>605.47880245783119</v>
      </c>
      <c r="N28" s="157">
        <f t="shared" si="16"/>
        <v>-9.7886776647389193E-2</v>
      </c>
      <c r="O28" s="152">
        <f t="shared" si="17"/>
        <v>1390.1023091902698</v>
      </c>
      <c r="P28" s="153">
        <f t="shared" si="18"/>
        <v>0</v>
      </c>
      <c r="R28" s="145">
        <f t="shared" ref="R28:S28" si="98">R52+R75+R98+R121+R144+R167</f>
        <v>74.60578316684223</v>
      </c>
      <c r="S28" s="144">
        <f t="shared" si="98"/>
        <v>818.25661409570932</v>
      </c>
      <c r="T28" s="144">
        <f t="shared" si="4"/>
        <v>892.86239726255155</v>
      </c>
      <c r="U28" s="171">
        <f t="shared" si="20"/>
        <v>0.47463857304027635</v>
      </c>
      <c r="V28" s="145">
        <f t="shared" ref="V28:Z28" si="99">V52+V75+V98+V121+V144+V167</f>
        <v>216.35677118384245</v>
      </c>
      <c r="W28" s="144">
        <f t="shared" si="99"/>
        <v>149.21156633368446</v>
      </c>
      <c r="X28" s="144">
        <f t="shared" si="99"/>
        <v>365.56833751752691</v>
      </c>
      <c r="Y28" s="144">
        <f t="shared" si="99"/>
        <v>965.3186549128676</v>
      </c>
      <c r="Z28" s="144">
        <f t="shared" si="99"/>
        <v>1330.8869924303945</v>
      </c>
      <c r="AA28" s="157">
        <f t="shared" si="22"/>
        <v>0.490584659529613</v>
      </c>
      <c r="AB28" s="145">
        <f t="shared" ref="AB28:AF28" si="100">AB52+AB75+AB98+AB121+AB144+AB167</f>
        <v>216.35677118384245</v>
      </c>
      <c r="AC28" s="144">
        <f t="shared" si="100"/>
        <v>581.92510870136937</v>
      </c>
      <c r="AD28" s="144">
        <f t="shared" si="100"/>
        <v>798.28187988521177</v>
      </c>
      <c r="AE28" s="144">
        <f t="shared" si="100"/>
        <v>964.52082129797191</v>
      </c>
      <c r="AF28" s="144">
        <f t="shared" si="100"/>
        <v>1762.8027011831837</v>
      </c>
      <c r="AG28" s="157">
        <f t="shared" si="24"/>
        <v>0.32453221889564637</v>
      </c>
      <c r="AH28" s="145">
        <f t="shared" ref="AH28:AL28" si="101">AH52+AH75+AH98+AH121+AH144+AH167</f>
        <v>208.89619286715825</v>
      </c>
      <c r="AI28" s="144">
        <f t="shared" si="101"/>
        <v>1014.6386510690543</v>
      </c>
      <c r="AJ28" s="144">
        <f t="shared" si="101"/>
        <v>1223.5348439362126</v>
      </c>
      <c r="AK28" s="144">
        <f t="shared" si="101"/>
        <v>956.01467572602405</v>
      </c>
      <c r="AL28" s="144">
        <f t="shared" si="101"/>
        <v>2179.5495196622364</v>
      </c>
      <c r="AM28" s="157">
        <f t="shared" si="26"/>
        <v>0.23641149301582903</v>
      </c>
      <c r="AN28" s="145">
        <f t="shared" ref="AN28:AR28" si="102">AN52+AN75+AN98+AN121+AN144+AN167</f>
        <v>201.43561455047401</v>
      </c>
      <c r="AO28" s="144">
        <f t="shared" si="102"/>
        <v>1432.4310368033707</v>
      </c>
      <c r="AP28" s="144">
        <f t="shared" si="102"/>
        <v>1633.8666513538446</v>
      </c>
      <c r="AQ28" s="144">
        <f t="shared" si="102"/>
        <v>947.7070593505897</v>
      </c>
      <c r="AR28" s="144">
        <f t="shared" si="102"/>
        <v>2581.5737107044347</v>
      </c>
      <c r="AS28" s="157">
        <f t="shared" si="28"/>
        <v>0.18445288231143273</v>
      </c>
      <c r="AT28" s="152">
        <f t="shared" si="29"/>
        <v>8747.6753212428011</v>
      </c>
      <c r="AU28" s="153">
        <f t="shared" si="30"/>
        <v>0.30399221668911514</v>
      </c>
    </row>
    <row r="29" spans="2:47" ht="15" customHeight="1" outlineLevel="1">
      <c r="B29" s="339" t="s">
        <v>95</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62"/>
    </row>
    <row r="30" spans="2:47" ht="15" customHeight="1" outlineLevel="1">
      <c r="B30" s="282" t="s">
        <v>114</v>
      </c>
      <c r="C30" s="53" t="s">
        <v>102</v>
      </c>
      <c r="D30" s="173">
        <f>SUM(D15:D28)</f>
        <v>2903942.5860023415</v>
      </c>
      <c r="E30" s="166">
        <f>SUM(E15:E28)</f>
        <v>3129101.5190023966</v>
      </c>
      <c r="F30" s="172">
        <f>IFERROR((E30-D30)/D30,0)</f>
        <v>7.7535600767512411E-2</v>
      </c>
      <c r="G30" s="166">
        <f>SUM(G15:G28)</f>
        <v>3741050.9300022013</v>
      </c>
      <c r="H30" s="172">
        <f t="shared" ref="H30:J30" si="103">IFERROR((G30-E30)/E30,0)</f>
        <v>0.19556713238083218</v>
      </c>
      <c r="I30" s="166">
        <f>SUM(I15:I28)</f>
        <v>3262597.4354596194</v>
      </c>
      <c r="J30" s="172">
        <f t="shared" si="103"/>
        <v>-0.12789280432017547</v>
      </c>
      <c r="K30" s="166">
        <f>SUM(K15:K28)</f>
        <v>1948840.9400143016</v>
      </c>
      <c r="L30" s="129"/>
      <c r="M30" s="166">
        <f>SUM(M15:M28)</f>
        <v>2783448.3080271026</v>
      </c>
      <c r="N30" s="172">
        <f>IFERROR((M30-I30)/I30,0)</f>
        <v>-0.14686124687798527</v>
      </c>
      <c r="O30" s="166">
        <f>SUM(O15:O28)</f>
        <v>15820140.778493658</v>
      </c>
      <c r="P30" s="167">
        <f>IFERROR((M30/D30)^(1/4)-1,0)</f>
        <v>-1.053876605317372E-2</v>
      </c>
      <c r="R30" s="145">
        <f>SUM(R15:R28)</f>
        <v>26278.525807000275</v>
      </c>
      <c r="S30" s="316">
        <f>SUM(S15:S28)</f>
        <v>3064925.8853872507</v>
      </c>
      <c r="T30" s="144">
        <f>SUM(T15:T28)</f>
        <v>3091204.4111942495</v>
      </c>
      <c r="U30" s="156">
        <f>IFERROR((T30-M30)/M30,0)</f>
        <v>0.11056648771943002</v>
      </c>
      <c r="V30" s="145">
        <f>SUM(V15:V28)</f>
        <v>59554.031967955496</v>
      </c>
      <c r="W30" s="161">
        <f>SUM(W15:W28)</f>
        <v>52557.051614000549</v>
      </c>
      <c r="X30" s="161">
        <f>SUM(X15:X28)</f>
        <v>112111.08358195606</v>
      </c>
      <c r="Y30" s="161">
        <f>SUM(Y15:Y28)</f>
        <v>3087688.9164180444</v>
      </c>
      <c r="Z30" s="225">
        <f>SUM(Z15:Z28)</f>
        <v>3199800.0000000005</v>
      </c>
      <c r="AA30" s="172">
        <f>IFERROR((Z30-T30)/T30,0)</f>
        <v>3.5130510429039002E-2</v>
      </c>
      <c r="AB30" s="224">
        <f>SUM(AB15:AB28)</f>
        <v>58211.790162846897</v>
      </c>
      <c r="AC30" s="144">
        <f>SUM(AC15:AC28)</f>
        <v>171665.11554991151</v>
      </c>
      <c r="AD30" s="144">
        <f>SUM(AD15:AD28)</f>
        <v>229876.90571275839</v>
      </c>
      <c r="AE30" s="144">
        <f>SUM(AE15:AE28)</f>
        <v>3086276.0942872413</v>
      </c>
      <c r="AF30" s="225">
        <f>SUM(AF15:AF28)</f>
        <v>3316152.9999999995</v>
      </c>
      <c r="AG30" s="156">
        <f>IFERROR((AF30-Z30)/Z30,0)</f>
        <v>3.63625851615723E-2</v>
      </c>
      <c r="AH30" s="145">
        <f>SUM(AH15:AH28)</f>
        <v>56596.883801502321</v>
      </c>
      <c r="AI30" s="316">
        <f>SUM(AI15:AI28)</f>
        <v>288088.69587560545</v>
      </c>
      <c r="AJ30" s="144">
        <f>SUM(AJ15:AJ28)</f>
        <v>344685.57967710763</v>
      </c>
      <c r="AK30" s="144">
        <f>SUM(AK15:AK28)</f>
        <v>3085015.4203228927</v>
      </c>
      <c r="AL30" s="225">
        <f>SUM(AL15:AL28)</f>
        <v>3429701</v>
      </c>
      <c r="AM30" s="156">
        <f t="shared" ref="AM30" si="104">IFERROR((AL30-AF30)/AF30,0)</f>
        <v>3.4240880924372455E-2</v>
      </c>
      <c r="AN30" s="145">
        <f>SUM(AN15:AN28)</f>
        <v>54123.835334525815</v>
      </c>
      <c r="AO30" s="161">
        <f>SUM(AO15:AO28)</f>
        <v>401282.46347860998</v>
      </c>
      <c r="AP30" s="316">
        <f>SUM(AP15:AP28)</f>
        <v>455406.29881313583</v>
      </c>
      <c r="AQ30" s="144">
        <f>SUM(AQ15:AQ28)</f>
        <v>3083788.7011868646</v>
      </c>
      <c r="AR30" s="144">
        <f>SUM(AR15:AR28)</f>
        <v>3539194.9999999995</v>
      </c>
      <c r="AS30" s="156">
        <f>IFERROR((AR30-AL30)/AL30,0)</f>
        <v>3.1925231966284974E-2</v>
      </c>
      <c r="AT30" s="166">
        <f>SUM(AT15:AT28)</f>
        <v>16576053.411194252</v>
      </c>
      <c r="AU30" s="153">
        <f>IFERROR((AR30/T30)^(1/4)-1,0)</f>
        <v>3.4413528541187288E-2</v>
      </c>
    </row>
    <row r="31" spans="2:47" ht="15" customHeight="1">
      <c r="M31" s="43"/>
    </row>
    <row r="32" spans="2:47" ht="15" customHeight="1">
      <c r="M32" s="43"/>
    </row>
    <row r="33" spans="1:47" ht="15.6">
      <c r="B33" s="332" t="s">
        <v>92</v>
      </c>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row>
    <row r="34" spans="1:47" ht="5.45" customHeight="1" outlineLevel="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row>
    <row r="35" spans="1:47" outlineLevel="1">
      <c r="B35" s="359"/>
      <c r="C35" s="344" t="s">
        <v>93</v>
      </c>
      <c r="D35" s="347" t="s">
        <v>106</v>
      </c>
      <c r="E35" s="348"/>
      <c r="F35" s="348"/>
      <c r="G35" s="348"/>
      <c r="H35" s="348"/>
      <c r="I35" s="348"/>
      <c r="J35" s="348"/>
      <c r="K35" s="348"/>
      <c r="L35" s="349"/>
      <c r="M35" s="347"/>
      <c r="N35" s="349"/>
      <c r="O35" s="355" t="str">
        <f xml:space="preserve"> D36&amp;" - "&amp;M36</f>
        <v>2019 - 2023</v>
      </c>
      <c r="P35" s="367"/>
      <c r="R35" s="347" t="s">
        <v>107</v>
      </c>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9"/>
    </row>
    <row r="36" spans="1:47" outlineLevel="1">
      <c r="B36" s="360"/>
      <c r="C36" s="345"/>
      <c r="D36" s="70">
        <f>$C$3-5</f>
        <v>2019</v>
      </c>
      <c r="E36" s="347">
        <f>$C$3-4</f>
        <v>2020</v>
      </c>
      <c r="F36" s="349"/>
      <c r="G36" s="347">
        <f>$C$3-3</f>
        <v>2021</v>
      </c>
      <c r="H36" s="349"/>
      <c r="I36" s="347">
        <f>$C$3-2</f>
        <v>2022</v>
      </c>
      <c r="J36" s="349"/>
      <c r="K36" s="347" t="str">
        <f>$C$3-1&amp;""&amp;" ("&amp;"Σεπ"&amp;")"</f>
        <v>2023 (Σεπ)</v>
      </c>
      <c r="L36" s="349"/>
      <c r="M36" s="347">
        <f>$C$3-1</f>
        <v>2023</v>
      </c>
      <c r="N36" s="349"/>
      <c r="O36" s="357"/>
      <c r="P36" s="368"/>
      <c r="R36" s="369">
        <f>$C$3</f>
        <v>2024</v>
      </c>
      <c r="S36" s="370"/>
      <c r="T36" s="370"/>
      <c r="U36" s="371"/>
      <c r="V36" s="369">
        <f>$C$3+1</f>
        <v>2025</v>
      </c>
      <c r="W36" s="370"/>
      <c r="X36" s="370"/>
      <c r="Y36" s="370"/>
      <c r="Z36" s="370"/>
      <c r="AA36" s="371"/>
      <c r="AB36" s="347">
        <f>$C$3+2</f>
        <v>2026</v>
      </c>
      <c r="AC36" s="348"/>
      <c r="AD36" s="348"/>
      <c r="AE36" s="348"/>
      <c r="AF36" s="348"/>
      <c r="AG36" s="349"/>
      <c r="AH36" s="347">
        <f>$C$3+3</f>
        <v>2027</v>
      </c>
      <c r="AI36" s="348"/>
      <c r="AJ36" s="348"/>
      <c r="AK36" s="348"/>
      <c r="AL36" s="348"/>
      <c r="AM36" s="349"/>
      <c r="AN36" s="347">
        <f>$C$3+4</f>
        <v>2028</v>
      </c>
      <c r="AO36" s="348"/>
      <c r="AP36" s="348"/>
      <c r="AQ36" s="348"/>
      <c r="AR36" s="348"/>
      <c r="AS36" s="349"/>
      <c r="AT36" s="337" t="str">
        <f>R36&amp;" - "&amp;AN36</f>
        <v>2024 - 2028</v>
      </c>
      <c r="AU36" s="363"/>
    </row>
    <row r="37" spans="1:47" ht="15" customHeight="1" outlineLevel="1">
      <c r="B37" s="360"/>
      <c r="C37" s="345"/>
      <c r="D37" s="381" t="s">
        <v>138</v>
      </c>
      <c r="E37" s="374" t="s">
        <v>138</v>
      </c>
      <c r="F37" s="379" t="s">
        <v>110</v>
      </c>
      <c r="G37" s="374" t="s">
        <v>138</v>
      </c>
      <c r="H37" s="379" t="s">
        <v>110</v>
      </c>
      <c r="I37" s="374" t="s">
        <v>138</v>
      </c>
      <c r="J37" s="376" t="s">
        <v>110</v>
      </c>
      <c r="K37" s="374" t="s">
        <v>138</v>
      </c>
      <c r="L37" s="376" t="s">
        <v>110</v>
      </c>
      <c r="M37" s="374" t="s">
        <v>138</v>
      </c>
      <c r="N37" s="376" t="s">
        <v>110</v>
      </c>
      <c r="O37" s="374" t="s">
        <v>111</v>
      </c>
      <c r="P37" s="372" t="s">
        <v>112</v>
      </c>
      <c r="R37" s="374" t="str">
        <f>"Διανεμόμενες ποσότητες σε πελάτες που συνδέθηκαν το "&amp;R36</f>
        <v>Διανεμόμενες ποσότητες σε πελάτες που συνδέθηκαν το 2024</v>
      </c>
      <c r="S37" s="378" t="s">
        <v>139</v>
      </c>
      <c r="T37" s="378" t="s">
        <v>140</v>
      </c>
      <c r="U37" s="387" t="s">
        <v>110</v>
      </c>
      <c r="V37" s="369" t="s">
        <v>141</v>
      </c>
      <c r="W37" s="370"/>
      <c r="X37" s="370"/>
      <c r="Y37" s="378" t="s">
        <v>139</v>
      </c>
      <c r="Z37" s="378" t="s">
        <v>140</v>
      </c>
      <c r="AA37" s="371" t="s">
        <v>110</v>
      </c>
      <c r="AB37" s="369" t="s">
        <v>141</v>
      </c>
      <c r="AC37" s="370"/>
      <c r="AD37" s="370"/>
      <c r="AE37" s="378" t="s">
        <v>139</v>
      </c>
      <c r="AF37" s="378" t="s">
        <v>140</v>
      </c>
      <c r="AG37" s="371" t="s">
        <v>110</v>
      </c>
      <c r="AH37" s="369" t="s">
        <v>141</v>
      </c>
      <c r="AI37" s="370"/>
      <c r="AJ37" s="370"/>
      <c r="AK37" s="378" t="s">
        <v>139</v>
      </c>
      <c r="AL37" s="378" t="s">
        <v>140</v>
      </c>
      <c r="AM37" s="371" t="s">
        <v>110</v>
      </c>
      <c r="AN37" s="369" t="s">
        <v>141</v>
      </c>
      <c r="AO37" s="370"/>
      <c r="AP37" s="370"/>
      <c r="AQ37" s="378" t="s">
        <v>139</v>
      </c>
      <c r="AR37" s="378" t="s">
        <v>140</v>
      </c>
      <c r="AS37" s="371" t="s">
        <v>110</v>
      </c>
      <c r="AT37" s="385" t="s">
        <v>111</v>
      </c>
      <c r="AU37" s="383" t="s">
        <v>112</v>
      </c>
    </row>
    <row r="38" spans="1:47" ht="57.95" outlineLevel="1">
      <c r="B38" s="361"/>
      <c r="C38" s="346"/>
      <c r="D38" s="382"/>
      <c r="E38" s="375"/>
      <c r="F38" s="380"/>
      <c r="G38" s="375"/>
      <c r="H38" s="380"/>
      <c r="I38" s="375"/>
      <c r="J38" s="377"/>
      <c r="K38" s="375"/>
      <c r="L38" s="377"/>
      <c r="M38" s="375"/>
      <c r="N38" s="377"/>
      <c r="O38" s="375"/>
      <c r="P38" s="373"/>
      <c r="R38" s="375"/>
      <c r="S38" s="378"/>
      <c r="T38" s="378"/>
      <c r="U38" s="387"/>
      <c r="V38" s="106" t="str">
        <f>"Διανεμόμενες ποσότητες σε πελάτες που συνδέθηκαν το "&amp;V36</f>
        <v>Διανεμόμενες ποσότητες σε πελάτες που συνδέθηκαν το 2025</v>
      </c>
      <c r="W38" s="87" t="str">
        <f>"Διανεμόμενες ποσότητες σε πελάτες που συνδέθηκαν το "&amp;R36</f>
        <v>Διανεμόμενες ποσότητες σε πελάτες που συνδέθηκαν το 2024</v>
      </c>
      <c r="X38" s="48" t="s">
        <v>142</v>
      </c>
      <c r="Y38" s="378"/>
      <c r="Z38" s="378"/>
      <c r="AA38" s="371"/>
      <c r="AB38" s="106" t="str">
        <f>"Διανεμόμενες ποσότητες σε πελάτες που συνδέθηκαν το "&amp;AB36</f>
        <v>Διανεμόμενες ποσότητες σε πελάτες που συνδέθηκαν το 2026</v>
      </c>
      <c r="AC38" s="87" t="str">
        <f>"Διανεμόμενες ποσότητες σε πελάτες που συνδέθηκαν το "&amp;$R$12&amp;" - "&amp;V36</f>
        <v>Διανεμόμενες ποσότητες σε πελάτες που συνδέθηκαν το 2024 - 2025</v>
      </c>
      <c r="AD38" s="48" t="s">
        <v>142</v>
      </c>
      <c r="AE38" s="378"/>
      <c r="AF38" s="378"/>
      <c r="AG38" s="371"/>
      <c r="AH38" s="106" t="str">
        <f>"Διανεμόμενες ποσότητες σε πελάτες που συνδέθηκαν το "&amp;AH36</f>
        <v>Διανεμόμενες ποσότητες σε πελάτες που συνδέθηκαν το 2027</v>
      </c>
      <c r="AI38" s="87" t="str">
        <f>"Διανεμόμενες ποσότητες σε πελάτες που συνδέθηκαν το "&amp;$R$12&amp;" - "&amp;AB36</f>
        <v>Διανεμόμενες ποσότητες σε πελάτες που συνδέθηκαν το 2024 - 2026</v>
      </c>
      <c r="AJ38" s="48" t="s">
        <v>142</v>
      </c>
      <c r="AK38" s="378"/>
      <c r="AL38" s="378"/>
      <c r="AM38" s="371"/>
      <c r="AN38" s="106" t="str">
        <f>"Διανεμόμενες ποσότητες σε πελάτες που συνδέθηκαν το "&amp;AN36</f>
        <v>Διανεμόμενες ποσότητες σε πελάτες που συνδέθηκαν το 2028</v>
      </c>
      <c r="AO38" s="87" t="str">
        <f>"Διανεμόμενες ποσότητες σε πελάτες που συνδέθηκαν το "&amp;$R$12&amp;" - "&amp;AH36</f>
        <v>Διανεμόμενες ποσότητες σε πελάτες που συνδέθηκαν το 2024 - 2027</v>
      </c>
      <c r="AP38" s="48" t="s">
        <v>142</v>
      </c>
      <c r="AQ38" s="378"/>
      <c r="AR38" s="378"/>
      <c r="AS38" s="371"/>
      <c r="AT38" s="386"/>
      <c r="AU38" s="384"/>
    </row>
    <row r="39" spans="1:47" outlineLevel="1">
      <c r="B39" s="40" t="s">
        <v>74</v>
      </c>
      <c r="C39" s="52" t="s">
        <v>102</v>
      </c>
      <c r="D39" s="71">
        <v>910822.32171205874</v>
      </c>
      <c r="E39" s="58">
        <v>995828.99905881903</v>
      </c>
      <c r="F39" s="157">
        <f t="shared" ref="F39" si="105">IFERROR((E39-D39)/D39,0)</f>
        <v>9.3329593841062819E-2</v>
      </c>
      <c r="G39" s="58">
        <v>1160467.6636329442</v>
      </c>
      <c r="H39" s="157">
        <f>IFERROR((G39-E39)/E39,0)</f>
        <v>0.16532824885570616</v>
      </c>
      <c r="I39" s="58">
        <v>995740.64339193818</v>
      </c>
      <c r="J39" s="157">
        <f>IFERROR((I39-G39)/G39,0)</f>
        <v>-0.14194882408469175</v>
      </c>
      <c r="K39" s="58">
        <v>580333.22519544687</v>
      </c>
      <c r="L39" s="123"/>
      <c r="M39" s="58">
        <v>844645.66157126019</v>
      </c>
      <c r="N39" s="157">
        <f t="shared" ref="N39" si="106">IFERROR((M39-I39)/I39,0)</f>
        <v>-0.15174130213865819</v>
      </c>
      <c r="O39" s="152">
        <f t="shared" ref="O39" si="107">D39+E39+G39+I39+M39</f>
        <v>4907505.2893670211</v>
      </c>
      <c r="P39" s="153">
        <f t="shared" ref="P39" si="108">IFERROR((M39/D39)^(1/4)-1,0)</f>
        <v>-1.8680966183589054E-2</v>
      </c>
      <c r="R39" s="158">
        <f>'Μέση Ετήσια Κατανάλωση'!$F14*'Ενεργοί Πελάτες'!X37</f>
        <v>7367.3210877256697</v>
      </c>
      <c r="S39" s="6">
        <v>914246.64103116142</v>
      </c>
      <c r="T39" s="132">
        <f>R39+S39</f>
        <v>921613.96211888711</v>
      </c>
      <c r="U39" s="171">
        <f t="shared" ref="U39" si="109">IFERROR((T39-M39)/M39,0)</f>
        <v>9.1124958132675307E-2</v>
      </c>
      <c r="V39" s="158">
        <f>'Μέση Ετήσια Κατανάλωση'!$F14*'Ενεργοί Πελάτες'!AA37</f>
        <v>17786.018706975188</v>
      </c>
      <c r="W39" s="132">
        <f>'Μέση Ετήσια Κατανάλωση'!$G14*('Ενεργοί Πελάτες'!Y37-'Ενεργοί Πελάτες'!$S37)</f>
        <v>14734.642175451339</v>
      </c>
      <c r="X39" s="132">
        <f>V39+W39</f>
        <v>32520.660882426528</v>
      </c>
      <c r="Y39" s="6">
        <v>914600.57641099521</v>
      </c>
      <c r="Z39" s="132">
        <f>X39+Y39</f>
        <v>947121.23729342176</v>
      </c>
      <c r="AA39" s="157">
        <f t="shared" ref="AA39" si="110">IFERROR((Z39-T39)/T39,0)</f>
        <v>2.7676745603865145E-2</v>
      </c>
      <c r="AB39" s="158">
        <f>'Μέση Ετήσια Κατανάλωση'!$F14*'Ενεργοί Πελάτες'!AD37</f>
        <v>17536.089333366264</v>
      </c>
      <c r="AC39" s="132">
        <f>'Μέση Ετήσια Κατανάλωση'!$G14*('Ενεργοί Πελάτες'!AB37-'Ενεργοί Πελάτες'!$S37)</f>
        <v>50306.679589401712</v>
      </c>
      <c r="AD39" s="132">
        <f>AB39+AC39</f>
        <v>67842.76892276798</v>
      </c>
      <c r="AE39" s="6">
        <v>913580.53620335087</v>
      </c>
      <c r="AF39" s="132">
        <f>AD39+AE39</f>
        <v>981423.30512611882</v>
      </c>
      <c r="AG39" s="157">
        <f>IFERROR((AF39-Z39)/Z39,0)</f>
        <v>3.6217187918541158E-2</v>
      </c>
      <c r="AH39" s="158">
        <f>'Μέση Ετήσια Κατανάλωση'!$F14*'Ενεργοί Πελάτες'!AG37</f>
        <v>16954.164224664895</v>
      </c>
      <c r="AI39" s="132">
        <f>'Μέση Ετήσια Κατανάλωση'!$G14*('Ενεργοί Πελάτες'!AE37-'Ενεργοί Πελάτες'!$S37)</f>
        <v>85378.858256134248</v>
      </c>
      <c r="AJ39" s="132">
        <f>AH39+AI39</f>
        <v>102333.02248079915</v>
      </c>
      <c r="AK39" s="6">
        <v>912573.32858825964</v>
      </c>
      <c r="AL39" s="132">
        <f>AJ39+AK39</f>
        <v>1014906.3510690588</v>
      </c>
      <c r="AM39" s="157">
        <f>IFERROR((AL39-AF39)/AF39,0)</f>
        <v>3.4116823768146773E-2</v>
      </c>
      <c r="AN39" s="158">
        <f>'Μέση Ετήσια Κατανάλωση'!$F14*'Ενεργοί Πελάτες'!AJ37</f>
        <v>16133.500609829633</v>
      </c>
      <c r="AO39" s="132">
        <f>'Μέση Ετήσια Κατανάλωση'!$G14*('Ενεργοί Πελάτες'!AH37-'Ενεργοί Πελάτες'!$S37)</f>
        <v>119287.18670546403</v>
      </c>
      <c r="AP39" s="132">
        <f>AN39+AO39</f>
        <v>135420.68731529368</v>
      </c>
      <c r="AQ39" s="6">
        <v>911616.84876398789</v>
      </c>
      <c r="AR39" s="132">
        <f>AP39+AQ39</f>
        <v>1047037.5360792816</v>
      </c>
      <c r="AS39" s="157">
        <f>IFERROR((AR39-AL39)/AL39,0)</f>
        <v>3.1659260951887064E-2</v>
      </c>
      <c r="AT39" s="152">
        <f>T39+Z39+AF39+AL39+AR39</f>
        <v>4912102.3916867683</v>
      </c>
      <c r="AU39" s="153">
        <f t="shared" ref="AU39" si="111">IFERROR((AR39/T39)^(1/4)-1,0)</f>
        <v>3.2412612433387666E-2</v>
      </c>
    </row>
    <row r="40" spans="1:47" outlineLevel="1">
      <c r="B40" s="40" t="s">
        <v>75</v>
      </c>
      <c r="C40" s="52" t="s">
        <v>102</v>
      </c>
      <c r="D40" s="71">
        <v>24769.686264974618</v>
      </c>
      <c r="E40" s="58">
        <v>33298.636886563239</v>
      </c>
      <c r="F40" s="157">
        <f t="shared" ref="F40:F52" si="112">IFERROR((E40-D40)/D40,0)</f>
        <v>0.34433018369105939</v>
      </c>
      <c r="G40" s="58">
        <v>46193.558099671238</v>
      </c>
      <c r="H40" s="157">
        <f t="shared" ref="H40:H52" si="113">IFERROR((G40-E40)/E40,0)</f>
        <v>0.38725072311627851</v>
      </c>
      <c r="I40" s="58">
        <v>41593.183459663589</v>
      </c>
      <c r="J40" s="157">
        <f t="shared" ref="J40:J52" si="114">IFERROR((I40-G40)/G40,0)</f>
        <v>-9.9589094870793038E-2</v>
      </c>
      <c r="K40" s="58">
        <v>24161.132204130146</v>
      </c>
      <c r="L40" s="123"/>
      <c r="M40" s="58">
        <v>35529.10238064672</v>
      </c>
      <c r="N40" s="157">
        <f t="shared" ref="N40:N52" si="115">IFERROR((M40-I40)/I40,0)</f>
        <v>-0.14579506963918062</v>
      </c>
      <c r="O40" s="152">
        <f t="shared" ref="O40:O52" si="116">D40+E40+G40+I40+M40</f>
        <v>181384.1670915194</v>
      </c>
      <c r="P40" s="153">
        <f t="shared" ref="P40:P52" si="117">IFERROR((M40/D40)^(1/4)-1,0)</f>
        <v>9.4374417870843219E-2</v>
      </c>
      <c r="R40" s="158">
        <f>'Μέση Ετήσια Κατανάλωση'!$F15*'Ενεργοί Πελάτες'!X38</f>
        <v>663.99147018489577</v>
      </c>
      <c r="S40" s="6">
        <v>38817.505775350372</v>
      </c>
      <c r="T40" s="132">
        <f t="shared" ref="T40:T52" si="118">R40+S40</f>
        <v>39481.497245535269</v>
      </c>
      <c r="U40" s="171">
        <f t="shared" ref="U40:U52" si="119">IFERROR((T40-M40)/M40,0)</f>
        <v>0.11124387051898847</v>
      </c>
      <c r="V40" s="158">
        <f>'Μέση Ετήσια Κατανάλωση'!$F15*'Ενεργοί Πελάτες'!AA38</f>
        <v>1607.7546272454499</v>
      </c>
      <c r="W40" s="132">
        <f>'Μέση Ετήσια Κατανάλωση'!$G15*('Ενεργοί Πελάτες'!Y38-'Ενεργοί Πελάτες'!$S38)</f>
        <v>1327.9829403697915</v>
      </c>
      <c r="X40" s="132">
        <f t="shared" ref="X40:X52" si="120">V40+W40</f>
        <v>2935.7375676152415</v>
      </c>
      <c r="Y40" s="6">
        <v>39327.373599093691</v>
      </c>
      <c r="Z40" s="132">
        <f t="shared" ref="Z40:Z52" si="121">X40+Y40</f>
        <v>42263.111166708935</v>
      </c>
      <c r="AA40" s="157">
        <f t="shared" ref="AA40:AA52" si="122">IFERROR((Z40-T40)/T40,0)</f>
        <v>7.0453607771630872E-2</v>
      </c>
      <c r="AB40" s="158">
        <f>'Μέση Ετήσια Κατανάλωση'!$F15*'Ενεργοί Πελάτες'!AD38</f>
        <v>1581.6426031370552</v>
      </c>
      <c r="AC40" s="132">
        <f>'Μέση Ετήσια Κατανάλωση'!$G15*('Ενεργοί Πελάτες'!AB38-'Ενεργοί Πελάτες'!$S38)</f>
        <v>4543.4921948606916</v>
      </c>
      <c r="AD40" s="132">
        <f t="shared" ref="AD40:AD52" si="123">AB40+AC40</f>
        <v>6125.1347979977472</v>
      </c>
      <c r="AE40" s="6">
        <v>39263.162394841958</v>
      </c>
      <c r="AF40" s="132">
        <f t="shared" ref="AF40:AF52" si="124">AD40+AE40</f>
        <v>45388.297192839702</v>
      </c>
      <c r="AG40" s="157">
        <f t="shared" ref="AG40:AG52" si="125">IFERROR((AF40-Z40)/Z40,0)</f>
        <v>7.3945952861901615E-2</v>
      </c>
      <c r="AH40" s="158">
        <f>'Μέση Ετήσια Κατανάλωση'!$F15*'Ενεργοί Πελάτες'!AG38</f>
        <v>1529.4185549202657</v>
      </c>
      <c r="AI40" s="132">
        <f>'Μέση Ετήσια Κατανάλωση'!$G15*('Ενεργοί Πελάτες'!AE38-'Ενεργοί Πελάτες'!$S38)</f>
        <v>7706.7774011348019</v>
      </c>
      <c r="AJ40" s="132">
        <f t="shared" ref="AJ40:AJ52" si="126">AH40+AI40</f>
        <v>9236.1959560550677</v>
      </c>
      <c r="AK40" s="6">
        <v>39187.279918443171</v>
      </c>
      <c r="AL40" s="132">
        <f t="shared" ref="AL40:AL52" si="127">AJ40+AK40</f>
        <v>48423.475874498239</v>
      </c>
      <c r="AM40" s="157">
        <f t="shared" ref="AM40:AM52" si="128">IFERROR((AL40-AF40)/AF40,0)</f>
        <v>6.6871393495179551E-2</v>
      </c>
      <c r="AN40" s="158">
        <f>'Μέση Ετήσια Κατανάλωση'!$F15*'Ενεργοί Πελάτες'!AJ38</f>
        <v>1454.8127717534235</v>
      </c>
      <c r="AO40" s="132">
        <f>'Μέση Ετήσια Κατανάλωση'!$G15*('Ενεργοί Πελάτες'!AH38-'Ενεργοί Πελάτες'!$S38)</f>
        <v>10765.614510975334</v>
      </c>
      <c r="AP40" s="132">
        <f t="shared" ref="AP40:AP52" si="129">AN40+AO40</f>
        <v>12220.427282728757</v>
      </c>
      <c r="AQ40" s="6">
        <v>39102.462047422632</v>
      </c>
      <c r="AR40" s="132">
        <f t="shared" ref="AR40:AR52" si="130">AP40+AQ40</f>
        <v>51322.889330151389</v>
      </c>
      <c r="AS40" s="157">
        <f t="shared" ref="AS40:AS52" si="131">IFERROR((AR40-AL40)/AL40,0)</f>
        <v>5.9876194413794617E-2</v>
      </c>
      <c r="AT40" s="152">
        <f t="shared" ref="AT40:AT52" si="132">T40+Z40+AF40+AL40+AR40</f>
        <v>226879.27080973354</v>
      </c>
      <c r="AU40" s="153">
        <f t="shared" ref="AU40:AU52" si="133">IFERROR((AR40/T40)^(1/4)-1,0)</f>
        <v>6.7774072022967813E-2</v>
      </c>
    </row>
    <row r="41" spans="1:47" outlineLevel="1">
      <c r="B41" s="40" t="s">
        <v>76</v>
      </c>
      <c r="C41" s="52" t="s">
        <v>102</v>
      </c>
      <c r="D41" s="71">
        <v>29357.293341096243</v>
      </c>
      <c r="E41" s="58">
        <v>36589.262759927413</v>
      </c>
      <c r="F41" s="157">
        <f t="shared" si="112"/>
        <v>0.24634319434031032</v>
      </c>
      <c r="G41" s="58">
        <v>50568.100091733933</v>
      </c>
      <c r="H41" s="157">
        <f t="shared" si="113"/>
        <v>0.38204752644308959</v>
      </c>
      <c r="I41" s="58">
        <v>46104.10037653365</v>
      </c>
      <c r="J41" s="157">
        <f t="shared" si="114"/>
        <v>-8.8276990970637376E-2</v>
      </c>
      <c r="K41" s="58">
        <v>27119.337832371868</v>
      </c>
      <c r="L41" s="123"/>
      <c r="M41" s="58">
        <v>40088.612064244029</v>
      </c>
      <c r="N41" s="157">
        <f t="shared" si="115"/>
        <v>-0.13047621064419296</v>
      </c>
      <c r="O41" s="152">
        <f t="shared" si="116"/>
        <v>202707.36863353525</v>
      </c>
      <c r="P41" s="153">
        <f t="shared" si="117"/>
        <v>8.1001389109438993E-2</v>
      </c>
      <c r="R41" s="158">
        <f>'Μέση Ετήσια Κατανάλωση'!$F16*'Ενεργοί Πελάτες'!X39</f>
        <v>872.88766305205411</v>
      </c>
      <c r="S41" s="6">
        <v>43925.01947287954</v>
      </c>
      <c r="T41" s="132">
        <f t="shared" si="118"/>
        <v>44797.907135931593</v>
      </c>
      <c r="U41" s="171">
        <f t="shared" si="119"/>
        <v>0.11747214057051115</v>
      </c>
      <c r="V41" s="158">
        <f>'Μέση Ετήσια Κατανάλωση'!$F16*'Ενεργοί Πελάτες'!AA39</f>
        <v>2122.5345310966613</v>
      </c>
      <c r="W41" s="132">
        <f>'Μέση Ετήσια Κατανάλωση'!$G16*('Ενεργοί Πελάτες'!Y39-'Ενεργοί Πελάτες'!$S39)</f>
        <v>1745.7753261041082</v>
      </c>
      <c r="X41" s="132">
        <f t="shared" si="120"/>
        <v>3868.3098572007693</v>
      </c>
      <c r="Y41" s="6">
        <v>44681.38323138027</v>
      </c>
      <c r="Z41" s="132">
        <f t="shared" si="121"/>
        <v>48549.693088581043</v>
      </c>
      <c r="AA41" s="157">
        <f t="shared" si="122"/>
        <v>8.374913455812337E-2</v>
      </c>
      <c r="AB41" s="158">
        <f>'Μέση Ετήσια Κατανάλωση'!$F16*'Ενεργοί Πελάτες'!AD39</f>
        <v>2088.9619286715824</v>
      </c>
      <c r="AC41" s="132">
        <f>'Μέση Ετήσια Κατανάλωση'!$G16*('Ενεργοί Πελάτες'!AB39-'Ενεργοί Πελάτες'!$S39)</f>
        <v>5990.8443882974307</v>
      </c>
      <c r="AD41" s="132">
        <f t="shared" si="123"/>
        <v>8079.8063169690131</v>
      </c>
      <c r="AE41" s="6">
        <v>44602.772812404459</v>
      </c>
      <c r="AF41" s="132">
        <f t="shared" si="124"/>
        <v>52682.579129373473</v>
      </c>
      <c r="AG41" s="157">
        <f t="shared" si="125"/>
        <v>8.5126924144541913E-2</v>
      </c>
      <c r="AH41" s="158">
        <f>'Μέση Ετήσια Κατανάλωση'!$F16*'Ενεργοί Πελάτες'!AG39</f>
        <v>2021.8167238214244</v>
      </c>
      <c r="AI41" s="132">
        <f>'Μέση Ετήσια Κατανάλωση'!$G16*('Ενεργοί Πελάτες'!AE39-'Ενεργοί Πελάτες'!$S39)</f>
        <v>10168.768245640596</v>
      </c>
      <c r="AJ41" s="132">
        <f t="shared" si="126"/>
        <v>12190.584969462021</v>
      </c>
      <c r="AK41" s="6">
        <v>44506.846831963398</v>
      </c>
      <c r="AL41" s="132">
        <f t="shared" si="127"/>
        <v>56697.431801425417</v>
      </c>
      <c r="AM41" s="157">
        <f t="shared" si="128"/>
        <v>7.6208354609834203E-2</v>
      </c>
      <c r="AN41" s="158">
        <f>'Μέση Ετήσια Κατανάλωση'!$F16*'Ενεργοί Πελάτες'!AJ39</f>
        <v>1924.8292057045294</v>
      </c>
      <c r="AO41" s="132">
        <f>'Μέση Ετήσια Κατανάλωση'!$G16*('Ενεργοί Πελάτες'!AH39-'Ενεργοί Πελάτες'!$S39)</f>
        <v>14212.401693283444</v>
      </c>
      <c r="AP41" s="132">
        <f t="shared" si="129"/>
        <v>16137.230898987973</v>
      </c>
      <c r="AQ41" s="6">
        <v>44396.695976934279</v>
      </c>
      <c r="AR41" s="132">
        <f t="shared" si="130"/>
        <v>60533.926875922254</v>
      </c>
      <c r="AS41" s="157">
        <f t="shared" si="131"/>
        <v>6.7666117363721315E-2</v>
      </c>
      <c r="AT41" s="152">
        <f t="shared" si="132"/>
        <v>263261.53803123377</v>
      </c>
      <c r="AU41" s="153">
        <f t="shared" si="133"/>
        <v>7.8165127240079624E-2</v>
      </c>
    </row>
    <row r="42" spans="1:47" outlineLevel="1">
      <c r="B42" s="40" t="s">
        <v>77</v>
      </c>
      <c r="C42" s="52" t="s">
        <v>102</v>
      </c>
      <c r="D42" s="71">
        <v>107779.0867606393</v>
      </c>
      <c r="E42" s="58">
        <v>117544.00985586236</v>
      </c>
      <c r="F42" s="157">
        <f t="shared" si="112"/>
        <v>9.0601278863212509E-2</v>
      </c>
      <c r="G42" s="58">
        <v>137276.33838394916</v>
      </c>
      <c r="H42" s="157">
        <f t="shared" si="113"/>
        <v>0.16787183415202059</v>
      </c>
      <c r="I42" s="58">
        <v>117174.22877335189</v>
      </c>
      <c r="J42" s="157">
        <f t="shared" si="114"/>
        <v>-0.14643535693947152</v>
      </c>
      <c r="K42" s="58">
        <v>67842.496903739244</v>
      </c>
      <c r="L42" s="123"/>
      <c r="M42" s="58">
        <v>98541.526207961535</v>
      </c>
      <c r="N42" s="157">
        <f t="shared" si="115"/>
        <v>-0.1590170702248126</v>
      </c>
      <c r="O42" s="152">
        <f t="shared" si="116"/>
        <v>578315.18998176418</v>
      </c>
      <c r="P42" s="153">
        <f t="shared" si="117"/>
        <v>-2.215235033592966E-2</v>
      </c>
      <c r="R42" s="158">
        <f>'Μέση Ετήσια Κατανάλωση'!$F17*'Ενεργοί Πελάτες'!X40</f>
        <v>663.99147018489577</v>
      </c>
      <c r="S42" s="6">
        <v>106462.42085386332</v>
      </c>
      <c r="T42" s="132">
        <f t="shared" si="118"/>
        <v>107126.41232404821</v>
      </c>
      <c r="U42" s="171">
        <f t="shared" si="119"/>
        <v>8.7119475884402081E-2</v>
      </c>
      <c r="V42" s="158">
        <f>'Μέση Ετήσια Κατανάλωση'!$F17*'Ενεργοί Πελάτες'!AA40</f>
        <v>1596.5637597704238</v>
      </c>
      <c r="W42" s="132">
        <f>'Μέση Ετήσια Κατανάλωση'!$G17*('Ενεργοί Πελάτες'!Y40-'Ενεργοί Πελάτες'!$S40)</f>
        <v>1327.9829403697915</v>
      </c>
      <c r="X42" s="132">
        <f t="shared" si="120"/>
        <v>2924.5467001402153</v>
      </c>
      <c r="Y42" s="6">
        <v>106226.60434620324</v>
      </c>
      <c r="Z42" s="132">
        <f t="shared" si="121"/>
        <v>109151.15104634345</v>
      </c>
      <c r="AA42" s="157">
        <f t="shared" si="122"/>
        <v>1.8900462345089811E-2</v>
      </c>
      <c r="AB42" s="158">
        <f>'Μέση Ετήσια Κατανάλωση'!$F17*'Ενεργοί Πελάτες'!AD40</f>
        <v>1574.182024820371</v>
      </c>
      <c r="AC42" s="132">
        <f>'Μέση Ετήσια Κατανάλωση'!$G17*('Ενεργοί Πελάτες'!AB40-'Ενεργοί Πελάτες'!$S40)</f>
        <v>4521.1104599106393</v>
      </c>
      <c r="AD42" s="132">
        <f t="shared" si="123"/>
        <v>6095.2924847310105</v>
      </c>
      <c r="AE42" s="6">
        <v>106117.55902055785</v>
      </c>
      <c r="AF42" s="132">
        <f t="shared" si="124"/>
        <v>112212.85150528885</v>
      </c>
      <c r="AG42" s="157">
        <f t="shared" si="125"/>
        <v>2.8050097773549474E-2</v>
      </c>
      <c r="AH42" s="158">
        <f>'Μέση Ετήσια Κατανάλωση'!$F17*'Ενεργοί Πελάτες'!AG40</f>
        <v>1521.9579766035815</v>
      </c>
      <c r="AI42" s="132">
        <f>'Μέση Ετήσια Κατανάλωση'!$G17*('Ενεργοί Πελάτες'!AE40-'Ενεργοί Πελάτες'!$S40)</f>
        <v>7669.4745095513808</v>
      </c>
      <c r="AJ42" s="132">
        <f t="shared" si="126"/>
        <v>9191.432486154963</v>
      </c>
      <c r="AK42" s="6">
        <v>106018.93943159714</v>
      </c>
      <c r="AL42" s="132">
        <f t="shared" si="127"/>
        <v>115210.37191775211</v>
      </c>
      <c r="AM42" s="157">
        <f t="shared" si="128"/>
        <v>2.6712808490763448E-2</v>
      </c>
      <c r="AN42" s="158">
        <f>'Μέση Ετήσια Κατανάλωση'!$F17*'Ενεργοί Πελάτες'!AJ40</f>
        <v>1447.3521934367393</v>
      </c>
      <c r="AO42" s="132">
        <f>'Μέση Ετήσια Κατανάλωση'!$G17*('Ενεργοί Πελάτες'!AH40-'Ενεργοί Πελάτες'!$S40)</f>
        <v>10713.390462758543</v>
      </c>
      <c r="AP42" s="132">
        <f t="shared" si="129"/>
        <v>12160.742656195283</v>
      </c>
      <c r="AQ42" s="6">
        <v>105931.00849604636</v>
      </c>
      <c r="AR42" s="132">
        <f t="shared" si="130"/>
        <v>118091.75115224165</v>
      </c>
      <c r="AS42" s="157">
        <f t="shared" si="131"/>
        <v>2.500972079620167E-2</v>
      </c>
      <c r="AT42" s="152">
        <f t="shared" si="132"/>
        <v>561792.53794567427</v>
      </c>
      <c r="AU42" s="153">
        <f t="shared" si="133"/>
        <v>2.4662283140157948E-2</v>
      </c>
    </row>
    <row r="43" spans="1:47" outlineLevel="1">
      <c r="B43" s="40" t="s">
        <v>78</v>
      </c>
      <c r="C43" s="52" t="s">
        <v>102</v>
      </c>
      <c r="D43" s="71">
        <v>29128.336980550434</v>
      </c>
      <c r="E43" s="58">
        <v>37766.39721869184</v>
      </c>
      <c r="F43" s="157">
        <f t="shared" si="112"/>
        <v>0.29655178199528553</v>
      </c>
      <c r="G43" s="58">
        <v>53136.638509091848</v>
      </c>
      <c r="H43" s="157">
        <f t="shared" si="113"/>
        <v>0.40698193162022794</v>
      </c>
      <c r="I43" s="58">
        <v>49535.769881517044</v>
      </c>
      <c r="J43" s="157">
        <f t="shared" si="114"/>
        <v>-6.7766210445523084E-2</v>
      </c>
      <c r="K43" s="58">
        <v>29685.078368972896</v>
      </c>
      <c r="L43" s="123"/>
      <c r="M43" s="58">
        <v>44016.805022420172</v>
      </c>
      <c r="N43" s="157">
        <f t="shared" si="115"/>
        <v>-0.11141372935754304</v>
      </c>
      <c r="O43" s="152">
        <f t="shared" si="116"/>
        <v>213583.94761227135</v>
      </c>
      <c r="P43" s="153">
        <f t="shared" si="117"/>
        <v>0.10872976411111268</v>
      </c>
      <c r="R43" s="158">
        <f>'Μέση Ετήσια Κατανάλωση'!$F18*'Ενεργοί Πελάτες'!X41</f>
        <v>1264.5680246779757</v>
      </c>
      <c r="S43" s="6">
        <v>48541.005651074513</v>
      </c>
      <c r="T43" s="132">
        <f t="shared" si="118"/>
        <v>49805.573675752486</v>
      </c>
      <c r="U43" s="171">
        <f t="shared" si="119"/>
        <v>0.13151269498964718</v>
      </c>
      <c r="V43" s="158">
        <f>'Μέση Ετήσια Κατανάλωση'!$F18*'Ενεργοί Πελάτες'!AA41</f>
        <v>3066.2976881572154</v>
      </c>
      <c r="W43" s="132">
        <f>'Μέση Ετήσια Κατανάλωση'!$G18*('Ενεργοί Πελάτες'!Y41-'Ενεργοί Πελάτες'!$S41)</f>
        <v>2529.1360493559514</v>
      </c>
      <c r="X43" s="132">
        <f t="shared" si="120"/>
        <v>5595.4337375131672</v>
      </c>
      <c r="Y43" s="6">
        <v>49792.034474620719</v>
      </c>
      <c r="Z43" s="132">
        <f t="shared" si="121"/>
        <v>55387.468212133885</v>
      </c>
      <c r="AA43" s="157">
        <f t="shared" si="122"/>
        <v>0.11207369224820127</v>
      </c>
      <c r="AB43" s="158">
        <f>'Μέση Ετήσια Κατανάλωση'!$F18*'Ενεργοί Πελάτες'!AD41</f>
        <v>3032.7250857321364</v>
      </c>
      <c r="AC43" s="132">
        <f>'Μέση Ετήσια Κατανάλωση'!$G18*('Ενεργοί Πελάτες'!AB41-'Ενεργοί Πελάτες'!$S41)</f>
        <v>8661.731425670383</v>
      </c>
      <c r="AD43" s="132">
        <f t="shared" si="123"/>
        <v>11694.456511402519</v>
      </c>
      <c r="AE43" s="6">
        <v>49704.045217645486</v>
      </c>
      <c r="AF43" s="132">
        <f t="shared" si="124"/>
        <v>61398.501729048003</v>
      </c>
      <c r="AG43" s="157">
        <f t="shared" si="125"/>
        <v>0.1085269594539305</v>
      </c>
      <c r="AH43" s="158">
        <f>'Μέση Ετήσια Κατανάλωση'!$F18*'Ενεργοί Πελάτες'!AG41</f>
        <v>2935.7375676152415</v>
      </c>
      <c r="AI43" s="132">
        <f>'Μέση Ετήσια Κατανάλωση'!$G18*('Ενεργοί Πελάτες'!AE41-'Ενεργοί Πελάτες'!$S41)</f>
        <v>14727.181597134655</v>
      </c>
      <c r="AJ43" s="132">
        <f t="shared" si="126"/>
        <v>17662.919164749896</v>
      </c>
      <c r="AK43" s="6">
        <v>49570.413349381342</v>
      </c>
      <c r="AL43" s="132">
        <f t="shared" si="127"/>
        <v>67233.332514131238</v>
      </c>
      <c r="AM43" s="157">
        <f t="shared" si="128"/>
        <v>9.5032136302484749E-2</v>
      </c>
      <c r="AN43" s="158">
        <f>'Μέση Ετήσια Κατανάλωση'!$F18*'Ενεργοί Πελάτες'!AJ41</f>
        <v>2790.2562904398992</v>
      </c>
      <c r="AO43" s="132">
        <f>'Μέση Ετήσια Κατανάλωση'!$G18*('Ενεργοί Πελάτες'!AH41-'Ενεργοί Πελάτες'!$S41)</f>
        <v>20598.65673236514</v>
      </c>
      <c r="AP43" s="132">
        <f t="shared" si="129"/>
        <v>23388.913022805038</v>
      </c>
      <c r="AQ43" s="6">
        <v>49406.556563481019</v>
      </c>
      <c r="AR43" s="132">
        <f t="shared" si="130"/>
        <v>72795.469586286054</v>
      </c>
      <c r="AS43" s="157">
        <f t="shared" si="131"/>
        <v>8.272886177381962E-2</v>
      </c>
      <c r="AT43" s="152">
        <f t="shared" si="132"/>
        <v>306620.34571735165</v>
      </c>
      <c r="AU43" s="153">
        <f t="shared" si="133"/>
        <v>9.952877959402695E-2</v>
      </c>
    </row>
    <row r="44" spans="1:47" outlineLevel="1">
      <c r="B44" s="40" t="s">
        <v>79</v>
      </c>
      <c r="C44" s="52" t="s">
        <v>102</v>
      </c>
      <c r="D44" s="71">
        <v>220476.49534041085</v>
      </c>
      <c r="E44" s="58">
        <v>240893.43283790379</v>
      </c>
      <c r="F44" s="157">
        <f t="shared" si="112"/>
        <v>9.2603692134935453E-2</v>
      </c>
      <c r="G44" s="58">
        <v>280813.48916020821</v>
      </c>
      <c r="H44" s="157">
        <f t="shared" si="113"/>
        <v>0.16571666504983745</v>
      </c>
      <c r="I44" s="58">
        <v>240908.25822207742</v>
      </c>
      <c r="J44" s="157">
        <f t="shared" si="114"/>
        <v>-0.14210581926626847</v>
      </c>
      <c r="K44" s="58">
        <v>140939.12022181827</v>
      </c>
      <c r="L44" s="123"/>
      <c r="M44" s="58">
        <v>204406.32643080858</v>
      </c>
      <c r="N44" s="157">
        <f t="shared" si="115"/>
        <v>-0.15151797643076279</v>
      </c>
      <c r="O44" s="152">
        <f t="shared" si="116"/>
        <v>1187498.0019914089</v>
      </c>
      <c r="P44" s="153">
        <f t="shared" si="117"/>
        <v>-1.8742455014557624E-2</v>
      </c>
      <c r="R44" s="158">
        <f>'Μέση Ετήσια Κατανάλωση'!$F19*'Ενεργοί Πελάτες'!X42</f>
        <v>1566.7214465036868</v>
      </c>
      <c r="S44" s="6">
        <v>221029.70399275297</v>
      </c>
      <c r="T44" s="132">
        <f t="shared" si="118"/>
        <v>222596.42543925665</v>
      </c>
      <c r="U44" s="171">
        <f t="shared" si="119"/>
        <v>8.8989902250434558E-2</v>
      </c>
      <c r="V44" s="158">
        <f>'Μέση Ετήσια Κατανάλωση'!$F19*'Ενεργοί Πελάτες'!AA42</f>
        <v>3797.4343631922693</v>
      </c>
      <c r="W44" s="132">
        <f>'Μέση Ετήσια Κατανάλωση'!$G19*('Ενεργοί Πελάτες'!Y42-'Ενεργοί Πελάτες'!$S42)</f>
        <v>3133.4428930073736</v>
      </c>
      <c r="X44" s="132">
        <f t="shared" si="120"/>
        <v>6930.8772561996429</v>
      </c>
      <c r="Y44" s="6">
        <v>220831.09194641333</v>
      </c>
      <c r="Z44" s="132">
        <f t="shared" si="121"/>
        <v>227761.96920261296</v>
      </c>
      <c r="AA44" s="157">
        <f t="shared" si="122"/>
        <v>2.3205870234272539E-2</v>
      </c>
      <c r="AB44" s="158">
        <f>'Μέση Ετήσια Κατανάλωση'!$F19*'Ενεργοί Πελάτες'!AD42</f>
        <v>3741.4800258171376</v>
      </c>
      <c r="AC44" s="132">
        <f>'Μέση Ετήσια Κατανάλωση'!$G19*('Ενεργοί Πελάτες'!AB42-'Ενεργοί Πελάτες'!$S42)</f>
        <v>10728.311619391912</v>
      </c>
      <c r="AD44" s="132">
        <f t="shared" si="123"/>
        <v>14469.79164520905</v>
      </c>
      <c r="AE44" s="6">
        <v>220592.16533200821</v>
      </c>
      <c r="AF44" s="132">
        <f t="shared" si="124"/>
        <v>235061.95697721725</v>
      </c>
      <c r="AG44" s="157">
        <f t="shared" si="125"/>
        <v>3.2050951263555123E-2</v>
      </c>
      <c r="AH44" s="158">
        <f>'Μέση Ετήσια Κατανάλωση'!$F19*'Ενεργοί Πελάτες'!AG42</f>
        <v>3622.1107727501903</v>
      </c>
      <c r="AI44" s="132">
        <f>'Μέση Ετήσια Κατανάλωση'!$G19*('Ενεργοί Πελάτες'!AE42-'Ενεργοί Πελάτες'!$S42)</f>
        <v>18211.271671026188</v>
      </c>
      <c r="AJ44" s="132">
        <f t="shared" si="126"/>
        <v>21833.38244377638</v>
      </c>
      <c r="AK44" s="6">
        <v>220373.2842228903</v>
      </c>
      <c r="AL44" s="132">
        <f t="shared" si="127"/>
        <v>242206.66666666669</v>
      </c>
      <c r="AM44" s="157">
        <f t="shared" si="128"/>
        <v>3.0395006411615612E-2</v>
      </c>
      <c r="AN44" s="158">
        <f>'Μέση Ετήσια Κατανάλωση'!$F19*'Ενεργοί Πελάτες'!AJ42</f>
        <v>3443.0568931497687</v>
      </c>
      <c r="AO44" s="132">
        <f>'Μέση Ετήσια Κατανάλωση'!$G19*('Ενεργοί Πελάτες'!AH42-'Ενεργοί Πελάτες'!$S42)</f>
        <v>25455.493216526567</v>
      </c>
      <c r="AP44" s="132">
        <f t="shared" si="129"/>
        <v>28898.550109676336</v>
      </c>
      <c r="AQ44" s="6">
        <v>220164.03619458832</v>
      </c>
      <c r="AR44" s="132">
        <f t="shared" si="130"/>
        <v>249062.58630426467</v>
      </c>
      <c r="AS44" s="157">
        <f t="shared" si="131"/>
        <v>2.8306073205793869E-2</v>
      </c>
      <c r="AT44" s="152">
        <f t="shared" si="132"/>
        <v>1176689.604590018</v>
      </c>
      <c r="AU44" s="153">
        <f t="shared" si="133"/>
        <v>2.8484087831729177E-2</v>
      </c>
    </row>
    <row r="45" spans="1:47" outlineLevel="1">
      <c r="B45" s="40" t="s">
        <v>80</v>
      </c>
      <c r="C45" s="52" t="s">
        <v>102</v>
      </c>
      <c r="D45" s="71">
        <v>192111.34622834643</v>
      </c>
      <c r="E45" s="58">
        <v>218171.17070963301</v>
      </c>
      <c r="F45" s="157">
        <f t="shared" si="112"/>
        <v>0.13564958547691128</v>
      </c>
      <c r="G45" s="58">
        <v>261358.81731936056</v>
      </c>
      <c r="H45" s="157">
        <f t="shared" si="113"/>
        <v>0.19795304058393023</v>
      </c>
      <c r="I45" s="58">
        <v>227012.94779403656</v>
      </c>
      <c r="J45" s="157">
        <f t="shared" si="114"/>
        <v>-0.13141270639955477</v>
      </c>
      <c r="K45" s="58">
        <v>132393.19285134217</v>
      </c>
      <c r="L45" s="123"/>
      <c r="M45" s="58">
        <v>192137.7380667906</v>
      </c>
      <c r="N45" s="157">
        <f t="shared" si="115"/>
        <v>-0.15362652247874167</v>
      </c>
      <c r="O45" s="152">
        <f t="shared" si="116"/>
        <v>1090792.0201181672</v>
      </c>
      <c r="P45" s="153">
        <f t="shared" si="117"/>
        <v>3.4342686482613516E-5</v>
      </c>
      <c r="R45" s="158">
        <f>'Μέση Ετήσια Κατανάλωση'!$F20*'Ενεργοί Πελάτες'!X43</f>
        <v>1727.1238803123977</v>
      </c>
      <c r="S45" s="6">
        <v>208022.56604475711</v>
      </c>
      <c r="T45" s="132">
        <f t="shared" si="118"/>
        <v>209749.68992506951</v>
      </c>
      <c r="U45" s="171">
        <f t="shared" si="119"/>
        <v>9.1663158083794452E-2</v>
      </c>
      <c r="V45" s="158">
        <f>'Μέση Ετήσια Κατανάλωση'!$F20*'Ενεργοί Πελάτες'!AA43</f>
        <v>4174.1935681848227</v>
      </c>
      <c r="W45" s="132">
        <f>'Μέση Ετήσια Κατανάλωση'!$G20*('Ενεργοί Πελάτες'!Y43-'Ενεργοί Πελάτες'!$S43)</f>
        <v>3454.2477606247953</v>
      </c>
      <c r="X45" s="132">
        <f t="shared" si="120"/>
        <v>7628.4413288096184</v>
      </c>
      <c r="Y45" s="6">
        <v>208178.59424275506</v>
      </c>
      <c r="Z45" s="132">
        <f t="shared" si="121"/>
        <v>215807.03557156469</v>
      </c>
      <c r="AA45" s="157">
        <f t="shared" si="122"/>
        <v>2.8878925392734005E-2</v>
      </c>
      <c r="AB45" s="158">
        <f>'Μέση Ετήσια Κατανάλωση'!$F20*'Ενεργοί Πελάτες'!AD43</f>
        <v>4114.5089416513492</v>
      </c>
      <c r="AC45" s="132">
        <f>'Μέση Ετήσια Κατανάλωση'!$G20*('Ενεργοί Πελάτες'!AB43-'Ενεργοί Πελάτες'!$S43)</f>
        <v>11802.634896994441</v>
      </c>
      <c r="AD45" s="132">
        <f t="shared" si="123"/>
        <v>15917.14383864579</v>
      </c>
      <c r="AE45" s="6">
        <v>207942.88016460888</v>
      </c>
      <c r="AF45" s="132">
        <f t="shared" si="124"/>
        <v>223860.02400325469</v>
      </c>
      <c r="AG45" s="157">
        <f t="shared" si="125"/>
        <v>3.7315689965165724E-2</v>
      </c>
      <c r="AH45" s="158">
        <f>'Μέση Ετήσια Κατανάλωση'!$F20*'Ενεργοί Πελάτες'!AG43</f>
        <v>3980.2185319510327</v>
      </c>
      <c r="AI45" s="132">
        <f>'Μέση Ετήσια Κατανάλωση'!$G20*('Ενεργοί Πελάτες'!AE43-'Ενεργοί Πελάτες'!$S43)</f>
        <v>20031.65278029714</v>
      </c>
      <c r="AJ45" s="132">
        <f t="shared" si="126"/>
        <v>24011.871312248171</v>
      </c>
      <c r="AK45" s="6">
        <v>207710.97889664836</v>
      </c>
      <c r="AL45" s="132">
        <f t="shared" si="127"/>
        <v>231722.85020889653</v>
      </c>
      <c r="AM45" s="157">
        <f t="shared" si="128"/>
        <v>3.512385134707003E-2</v>
      </c>
      <c r="AN45" s="158">
        <f>'Μέση Ετήσια Κατανάλωση'!$F20*'Ενεργοί Πελάτες'!AJ43</f>
        <v>3782.5132065589009</v>
      </c>
      <c r="AO45" s="132">
        <f>'Μέση Ετήσια Κατανάλωση'!$G20*('Ενεργοί Πελάτες'!AH43-'Ενεργοί Πελάτες'!$S43)</f>
        <v>27992.089844199203</v>
      </c>
      <c r="AP45" s="132">
        <f t="shared" si="129"/>
        <v>31774.603050758105</v>
      </c>
      <c r="AQ45" s="6">
        <v>207481.72518781514</v>
      </c>
      <c r="AR45" s="132">
        <f t="shared" si="130"/>
        <v>239256.32823857325</v>
      </c>
      <c r="AS45" s="157">
        <f t="shared" si="131"/>
        <v>3.2510725735012042E-2</v>
      </c>
      <c r="AT45" s="152">
        <f t="shared" si="132"/>
        <v>1120395.9279473587</v>
      </c>
      <c r="AU45" s="153">
        <f t="shared" si="133"/>
        <v>3.3452515048150167E-2</v>
      </c>
    </row>
    <row r="46" spans="1:47" outlineLevel="1">
      <c r="B46" s="40" t="s">
        <v>81</v>
      </c>
      <c r="C46" s="52" t="s">
        <v>102</v>
      </c>
      <c r="D46" s="71">
        <v>149101.46990655552</v>
      </c>
      <c r="E46" s="58">
        <v>168232.13306508181</v>
      </c>
      <c r="F46" s="157">
        <f t="shared" si="112"/>
        <v>0.12830633507849262</v>
      </c>
      <c r="G46" s="58">
        <v>202774.06802657596</v>
      </c>
      <c r="H46" s="157">
        <f t="shared" si="113"/>
        <v>0.20532305173905957</v>
      </c>
      <c r="I46" s="58">
        <v>175234.36688469254</v>
      </c>
      <c r="J46" s="157">
        <f t="shared" si="114"/>
        <v>-0.13581470949369132</v>
      </c>
      <c r="K46" s="58">
        <v>102654.15053226869</v>
      </c>
      <c r="L46" s="123"/>
      <c r="M46" s="58">
        <v>149755.341900183</v>
      </c>
      <c r="N46" s="157">
        <f t="shared" si="115"/>
        <v>-0.14539970347982714</v>
      </c>
      <c r="O46" s="152">
        <f t="shared" si="116"/>
        <v>845097.37978308881</v>
      </c>
      <c r="P46" s="153">
        <f t="shared" si="117"/>
        <v>1.094555646889539E-3</v>
      </c>
      <c r="R46" s="158">
        <f>'Μέση Ετήσια Κατανάλωση'!$F21*'Ενεργοί Πελάτες'!X44</f>
        <v>1671.169542937266</v>
      </c>
      <c r="S46" s="6">
        <v>162467.33807883124</v>
      </c>
      <c r="T46" s="132">
        <f t="shared" si="118"/>
        <v>164138.50762176851</v>
      </c>
      <c r="U46" s="171">
        <f t="shared" si="119"/>
        <v>9.6044425120890675E-2</v>
      </c>
      <c r="V46" s="158">
        <f>'Μέση Ετήσια Κατανάλωση'!$F21*'Ενεργοί Πελάτες'!AA44</f>
        <v>4039.9031584845065</v>
      </c>
      <c r="W46" s="132">
        <f>'Μέση Ετήσια Κατανάλωση'!$G21*('Ενεργοί Πελάτες'!Y44-'Ενεργοί Πελάτες'!$S44)</f>
        <v>3342.339085874532</v>
      </c>
      <c r="X46" s="132">
        <f t="shared" si="120"/>
        <v>7382.2422443590385</v>
      </c>
      <c r="Y46" s="6">
        <v>163040.73686989906</v>
      </c>
      <c r="Z46" s="132">
        <f t="shared" si="121"/>
        <v>170422.97911425811</v>
      </c>
      <c r="AA46" s="157">
        <f t="shared" si="122"/>
        <v>3.8287611990302582E-2</v>
      </c>
      <c r="AB46" s="158">
        <f>'Μέση Ετήσια Κατανάλωση'!$F21*'Ενεργοί Πελάτες'!AD44</f>
        <v>3980.2185319510327</v>
      </c>
      <c r="AC46" s="132">
        <f>'Μέση Ετήσια Κατανάλωση'!$G21*('Ενεργοί Πελάτες'!AB44-'Ενεργοί Πελάτες'!$S44)</f>
        <v>11422.145402843546</v>
      </c>
      <c r="AD46" s="132">
        <f t="shared" si="123"/>
        <v>15402.363934794579</v>
      </c>
      <c r="AE46" s="6">
        <v>162838.62538579127</v>
      </c>
      <c r="AF46" s="132">
        <f t="shared" si="124"/>
        <v>178240.98932058585</v>
      </c>
      <c r="AG46" s="157">
        <f t="shared" si="125"/>
        <v>4.5874155275071507E-2</v>
      </c>
      <c r="AH46" s="158">
        <f>'Μέση Ετήσια Κατανάλωση'!$F21*'Ενεργοί Πελάτες'!AG44</f>
        <v>3853.388700567401</v>
      </c>
      <c r="AI46" s="132">
        <f>'Μέση Ετήσια Κατανάλωση'!$G21*('Ενεργοί Πελάτες'!AE44-'Ενεργοί Πελάτες'!$S44)</f>
        <v>19382.582466745611</v>
      </c>
      <c r="AJ46" s="132">
        <f t="shared" si="126"/>
        <v>23235.971167313011</v>
      </c>
      <c r="AK46" s="6">
        <v>162630.41287463013</v>
      </c>
      <c r="AL46" s="132">
        <f t="shared" si="127"/>
        <v>185866.38404194315</v>
      </c>
      <c r="AM46" s="157">
        <f t="shared" si="128"/>
        <v>4.2781375655642224E-2</v>
      </c>
      <c r="AN46" s="158">
        <f>'Μέση Ετήσια Κατανάλωση'!$F21*'Ενεργοί Πελάτες'!AJ44</f>
        <v>3666.8742426502954</v>
      </c>
      <c r="AO46" s="132">
        <f>'Μέση Ετήσια Κατανάλωση'!$G21*('Ενεργοί Πελάτες'!AH44-'Ενεργοί Πελάτες'!$S44)</f>
        <v>27089.359867880412</v>
      </c>
      <c r="AP46" s="132">
        <f t="shared" si="129"/>
        <v>30756.234110530706</v>
      </c>
      <c r="AQ46" s="6">
        <v>162415.14537319218</v>
      </c>
      <c r="AR46" s="132">
        <f t="shared" si="130"/>
        <v>193171.37948372288</v>
      </c>
      <c r="AS46" s="157">
        <f t="shared" si="131"/>
        <v>3.930240252659814E-2</v>
      </c>
      <c r="AT46" s="152">
        <f t="shared" si="132"/>
        <v>891840.23958227842</v>
      </c>
      <c r="AU46" s="153">
        <f t="shared" si="133"/>
        <v>4.1557079554197518E-2</v>
      </c>
    </row>
    <row r="47" spans="1:47" s="43" customFormat="1" outlineLevel="1">
      <c r="A47"/>
      <c r="B47" s="40" t="s">
        <v>82</v>
      </c>
      <c r="C47" s="52" t="s">
        <v>102</v>
      </c>
      <c r="D47" s="71">
        <v>140350.24901458231</v>
      </c>
      <c r="E47" s="58">
        <v>165744.09886814794</v>
      </c>
      <c r="F47" s="157">
        <f t="shared" si="112"/>
        <v>0.18093199001682725</v>
      </c>
      <c r="G47" s="58">
        <v>205041.60584814975</v>
      </c>
      <c r="H47" s="157">
        <f t="shared" si="113"/>
        <v>0.23709747284133237</v>
      </c>
      <c r="I47" s="58">
        <v>179939.211070886</v>
      </c>
      <c r="J47" s="157">
        <f t="shared" si="114"/>
        <v>-0.1224258592466065</v>
      </c>
      <c r="K47" s="58">
        <v>104984.4120138853</v>
      </c>
      <c r="L47" s="123"/>
      <c r="M47" s="58">
        <v>153346.83260480119</v>
      </c>
      <c r="N47" s="157">
        <f t="shared" si="115"/>
        <v>-0.14778534543873759</v>
      </c>
      <c r="O47" s="152">
        <f t="shared" si="116"/>
        <v>844421.9974065671</v>
      </c>
      <c r="P47" s="153">
        <f t="shared" si="117"/>
        <v>2.2387204758373525E-2</v>
      </c>
      <c r="Q47"/>
      <c r="R47" s="158">
        <f>'Μέση Ετήσια Κατανάλωση'!$F22*'Ενεργοί Πελάτες'!X45</f>
        <v>1962.1320972879505</v>
      </c>
      <c r="S47" s="6">
        <v>166619.26764251714</v>
      </c>
      <c r="T47" s="132">
        <f t="shared" si="118"/>
        <v>168581.39973980509</v>
      </c>
      <c r="U47" s="171">
        <f t="shared" si="119"/>
        <v>9.9347126225070165E-2</v>
      </c>
      <c r="V47" s="158">
        <f>'Μέση Ετήσια Κατανάλωση'!$F22*'Ενεργοί Πελάτες'!AA45</f>
        <v>4748.6580985695082</v>
      </c>
      <c r="W47" s="132">
        <f>'Μέση Ετήσια Κατανάλωση'!$G22*('Ενεργοί Πελάτες'!Y45-'Ενεργοί Πελάτες'!$S45)</f>
        <v>3924.264194575901</v>
      </c>
      <c r="X47" s="132">
        <f t="shared" si="120"/>
        <v>8672.9222931454096</v>
      </c>
      <c r="Y47" s="6">
        <v>167559.93110909878</v>
      </c>
      <c r="Z47" s="132">
        <f t="shared" si="121"/>
        <v>176232.85340224419</v>
      </c>
      <c r="AA47" s="157">
        <f t="shared" si="122"/>
        <v>4.5387294649638969E-2</v>
      </c>
      <c r="AB47" s="158">
        <f>'Μέση Ετήσια Κατανάλωση'!$F22*'Ενεργοί Πελάτες'!AD45</f>
        <v>4677.7826045610072</v>
      </c>
      <c r="AC47" s="132">
        <f>'Μέση Ετήσια Κατανάλωση'!$G22*('Ενεργοί Πελάτες'!AB45-'Ενεργοί Πελάτες'!$S45)</f>
        <v>13421.580391714917</v>
      </c>
      <c r="AD47" s="132">
        <f t="shared" si="123"/>
        <v>18099.362996275922</v>
      </c>
      <c r="AE47" s="6">
        <v>167339.14737801213</v>
      </c>
      <c r="AF47" s="132">
        <f t="shared" si="124"/>
        <v>185438.51037428805</v>
      </c>
      <c r="AG47" s="157">
        <f t="shared" si="125"/>
        <v>5.2235759645974329E-2</v>
      </c>
      <c r="AH47" s="158">
        <f>'Μέση Ετήσια Κατανάλωση'!$F22*'Ενεργοί Πελάτες'!AG45</f>
        <v>4528.5710382273228</v>
      </c>
      <c r="AI47" s="132">
        <f>'Μέση Ετήσια Κατανάλωση'!$G22*('Ενεργοί Πελάτες'!AE45-'Ενεργοί Πελάτες'!$S45)</f>
        <v>22777.145600836931</v>
      </c>
      <c r="AJ47" s="132">
        <f t="shared" si="126"/>
        <v>27305.716639064252</v>
      </c>
      <c r="AK47" s="6">
        <v>167102.48521233248</v>
      </c>
      <c r="AL47" s="132">
        <f t="shared" si="127"/>
        <v>194408.20185139673</v>
      </c>
      <c r="AM47" s="157">
        <f t="shared" si="128"/>
        <v>4.8370165716950131E-2</v>
      </c>
      <c r="AN47" s="158">
        <f>'Μέση Ετήσια Κατανάλωση'!$F22*'Ενεργοί Πελάτες'!AJ45</f>
        <v>4308.4839778851383</v>
      </c>
      <c r="AO47" s="132">
        <f>'Μέση Ετήσια Κατανάλωση'!$G22*('Ενεργοί Πελάτες'!AH45-'Ενεργοί Πελάτες'!$S45)</f>
        <v>31834.287677291577</v>
      </c>
      <c r="AP47" s="132">
        <f t="shared" si="129"/>
        <v>36142.771655176715</v>
      </c>
      <c r="AQ47" s="6">
        <v>166849.74640723562</v>
      </c>
      <c r="AR47" s="132">
        <f t="shared" si="130"/>
        <v>202992.51806241233</v>
      </c>
      <c r="AS47" s="157">
        <f t="shared" si="131"/>
        <v>4.4156142226845677E-2</v>
      </c>
      <c r="AT47" s="152">
        <f t="shared" si="132"/>
        <v>927653.48343014647</v>
      </c>
      <c r="AU47" s="153">
        <f t="shared" si="133"/>
        <v>4.7532712002247068E-2</v>
      </c>
    </row>
    <row r="48" spans="1:47" s="43" customFormat="1" outlineLevel="1">
      <c r="A48"/>
      <c r="B48" s="40" t="s">
        <v>83</v>
      </c>
      <c r="C48" s="52" t="s">
        <v>102</v>
      </c>
      <c r="D48" s="71">
        <v>96941.819028137572</v>
      </c>
      <c r="E48" s="58">
        <v>115216.49399421453</v>
      </c>
      <c r="F48" s="157">
        <f t="shared" si="112"/>
        <v>0.18851178107946059</v>
      </c>
      <c r="G48" s="58">
        <v>143747.85119330796</v>
      </c>
      <c r="H48" s="157">
        <f t="shared" si="113"/>
        <v>0.24763257594460478</v>
      </c>
      <c r="I48" s="58">
        <v>126330.96853357785</v>
      </c>
      <c r="J48" s="157">
        <f t="shared" si="114"/>
        <v>-0.12116273401755681</v>
      </c>
      <c r="K48" s="58">
        <v>73999.293028852611</v>
      </c>
      <c r="L48" s="123"/>
      <c r="M48" s="58">
        <v>107821.88207165267</v>
      </c>
      <c r="N48" s="157">
        <f t="shared" si="115"/>
        <v>-0.14651266175486971</v>
      </c>
      <c r="O48" s="152">
        <f t="shared" si="116"/>
        <v>590059.01482089062</v>
      </c>
      <c r="P48" s="153">
        <f t="shared" si="117"/>
        <v>2.6949140895016876E-2</v>
      </c>
      <c r="Q48"/>
      <c r="R48" s="158">
        <f>'Μέση Ετήσια Κατανάλωση'!$F23*'Ενεργοί Πελάτες'!X46</f>
        <v>1234.7257114112388</v>
      </c>
      <c r="S48" s="6">
        <v>117006.44723335221</v>
      </c>
      <c r="T48" s="132">
        <f t="shared" si="118"/>
        <v>118241.17294476346</v>
      </c>
      <c r="U48" s="171">
        <f t="shared" si="119"/>
        <v>9.6634288633421231E-2</v>
      </c>
      <c r="V48" s="158">
        <f>'Μέση Ετήσια Κατανάλωση'!$F23*'Ενεργοί Πελάτες'!AA46</f>
        <v>2991.6919049903731</v>
      </c>
      <c r="W48" s="132">
        <f>'Μέση Ετήσια Κατανάλωση'!$G23*('Ενεργοί Πελάτες'!Y46-'Ενεργοί Πελάτες'!$S46)</f>
        <v>2469.4514228224775</v>
      </c>
      <c r="X48" s="132">
        <f t="shared" si="120"/>
        <v>5461.1433278128507</v>
      </c>
      <c r="Y48" s="6">
        <v>117469.83776054885</v>
      </c>
      <c r="Z48" s="132">
        <f t="shared" si="121"/>
        <v>122930.9810883617</v>
      </c>
      <c r="AA48" s="157">
        <f t="shared" si="122"/>
        <v>3.966307189619217E-2</v>
      </c>
      <c r="AB48" s="158">
        <f>'Μέση Ετήσια Κατανάλωση'!$F23*'Ενεργοί Πελάτες'!AD46</f>
        <v>2954.389013406952</v>
      </c>
      <c r="AC48" s="132">
        <f>'Μέση Ετήσια Κατανάλωση'!$G23*('Ενεργοί Πελάτες'!AB46-'Ενεργοί Πελάτες'!$S46)</f>
        <v>8452.8352328032252</v>
      </c>
      <c r="AD48" s="132">
        <f t="shared" si="123"/>
        <v>11407.224246210177</v>
      </c>
      <c r="AE48" s="6">
        <v>117329.40878877763</v>
      </c>
      <c r="AF48" s="132">
        <f t="shared" si="124"/>
        <v>128736.6330349878</v>
      </c>
      <c r="AG48" s="157">
        <f t="shared" si="125"/>
        <v>4.7226922743364777E-2</v>
      </c>
      <c r="AH48" s="158">
        <f>'Μέση Ετήσια Κατανάλωση'!$F23*'Ενεργοί Πελάτες'!AG46</f>
        <v>2857.4014952900575</v>
      </c>
      <c r="AI48" s="132">
        <f>'Μέση Ετήσια Κατανάλωση'!$G23*('Ενεργοί Πελάτες'!AE46-'Ενεργοί Πελάτες'!$S46)</f>
        <v>14361.613259617128</v>
      </c>
      <c r="AJ48" s="132">
        <f t="shared" si="126"/>
        <v>17219.014754907184</v>
      </c>
      <c r="AK48" s="6">
        <v>117173.24419487572</v>
      </c>
      <c r="AL48" s="132">
        <f t="shared" si="127"/>
        <v>134392.2589497829</v>
      </c>
      <c r="AM48" s="157">
        <f t="shared" si="128"/>
        <v>4.3931752613555079E-2</v>
      </c>
      <c r="AN48" s="158">
        <f>'Μέση Ετήσια Κατανάλωση'!$F23*'Ενεργοί Πελάτες'!AJ46</f>
        <v>2715.650507273057</v>
      </c>
      <c r="AO48" s="132">
        <f>'Μέση Ετήσια Κατανάλωση'!$G23*('Ενεργοί Πελάτες'!AH46-'Ενεργοί Πελάτες'!$S46)</f>
        <v>20076.416250197242</v>
      </c>
      <c r="AP48" s="132">
        <f t="shared" si="129"/>
        <v>22792.0667574703</v>
      </c>
      <c r="AQ48" s="6">
        <v>117010.35285887423</v>
      </c>
      <c r="AR48" s="132">
        <f t="shared" si="130"/>
        <v>139802.41961634453</v>
      </c>
      <c r="AS48" s="157">
        <f t="shared" si="131"/>
        <v>4.0256490283292222E-2</v>
      </c>
      <c r="AT48" s="152">
        <f t="shared" si="132"/>
        <v>644103.4656342403</v>
      </c>
      <c r="AU48" s="153">
        <f t="shared" si="133"/>
        <v>4.2765105329918951E-2</v>
      </c>
    </row>
    <row r="49" spans="1:47" outlineLevel="1">
      <c r="B49" s="40" t="s">
        <v>84</v>
      </c>
      <c r="C49" s="52" t="s">
        <v>102</v>
      </c>
      <c r="D49" s="71">
        <v>2162.3656273771062</v>
      </c>
      <c r="E49" s="58">
        <v>3558.1564321742721</v>
      </c>
      <c r="F49" s="157">
        <f t="shared" si="112"/>
        <v>0.64549250465575714</v>
      </c>
      <c r="G49" s="58">
        <v>6140.4121539962634</v>
      </c>
      <c r="H49" s="157">
        <f t="shared" si="113"/>
        <v>0.72572855382978763</v>
      </c>
      <c r="I49" s="58">
        <v>6492.3477121307442</v>
      </c>
      <c r="J49" s="157">
        <f t="shared" si="114"/>
        <v>5.7314647503822085E-2</v>
      </c>
      <c r="K49" s="58">
        <v>4052.2020711901523</v>
      </c>
      <c r="L49" s="123"/>
      <c r="M49" s="58">
        <v>6474.5037507081788</v>
      </c>
      <c r="N49" s="157">
        <f t="shared" si="115"/>
        <v>-2.7484605282653762E-3</v>
      </c>
      <c r="O49" s="152">
        <f t="shared" si="116"/>
        <v>24827.785676386564</v>
      </c>
      <c r="P49" s="153">
        <f t="shared" si="117"/>
        <v>0.31543483752367352</v>
      </c>
      <c r="R49" s="158">
        <f>'Μέση Ετήσια Κατανάλωση'!$F24*'Ενεργοί Πελάτες'!X47</f>
        <v>462.55585563442179</v>
      </c>
      <c r="S49" s="6">
        <v>7421.6950724745666</v>
      </c>
      <c r="T49" s="132">
        <f t="shared" si="118"/>
        <v>7884.2509281089888</v>
      </c>
      <c r="U49" s="171">
        <f t="shared" si="119"/>
        <v>0.21773825943750705</v>
      </c>
      <c r="V49" s="158">
        <f>'Μέση Ετήσια Κατανάλωση'!$F24*'Ενεργοί Πελάτες'!AA47</f>
        <v>1107.8958800276071</v>
      </c>
      <c r="W49" s="132">
        <f>'Μέση Ετήσια Κατανάλωση'!$G24*('Ενεργοί Πελάτες'!Y47-'Ενεργοί Πελάτες'!$S47)</f>
        <v>925.11171126884358</v>
      </c>
      <c r="X49" s="132">
        <f t="shared" si="120"/>
        <v>2033.0075912964508</v>
      </c>
      <c r="Y49" s="6">
        <v>7977.8527203103185</v>
      </c>
      <c r="Z49" s="132">
        <f t="shared" si="121"/>
        <v>10010.86031160677</v>
      </c>
      <c r="AA49" s="157">
        <f t="shared" si="122"/>
        <v>0.26972877992961608</v>
      </c>
      <c r="AB49" s="158">
        <f>'Μέση Ετήσια Κατανάλωση'!$F24*'Ενεργοί Πελάτες'!AD47</f>
        <v>1092.9747233942387</v>
      </c>
      <c r="AC49" s="132">
        <f>'Μέση Ετήσια Κατανάλωση'!$G24*('Ενεργοί Πελάτες'!AB47-'Ενεργοί Πελάτες'!$S47)</f>
        <v>3140.9034713240576</v>
      </c>
      <c r="AD49" s="132">
        <f t="shared" si="123"/>
        <v>4233.8781947182961</v>
      </c>
      <c r="AE49" s="6">
        <v>7950.549897226374</v>
      </c>
      <c r="AF49" s="132">
        <f t="shared" si="124"/>
        <v>12184.42809194467</v>
      </c>
      <c r="AG49" s="157">
        <f t="shared" si="125"/>
        <v>0.21712097788616899</v>
      </c>
      <c r="AH49" s="158">
        <f>'Μέση Ετήσια Κατανάλωση'!$F24*'Ενεργοί Πελάτες'!AG47</f>
        <v>1059.4021209691596</v>
      </c>
      <c r="AI49" s="132">
        <f>'Μέση Ετήσια Κατανάλωση'!$G24*('Ενεργοί Πελάτες'!AE47-'Ενεργοί Πελάτες'!$S47)</f>
        <v>5326.852918112535</v>
      </c>
      <c r="AJ49" s="132">
        <f t="shared" si="126"/>
        <v>6386.2550390816941</v>
      </c>
      <c r="AK49" s="6">
        <v>7907.1526368419563</v>
      </c>
      <c r="AL49" s="132">
        <f t="shared" si="127"/>
        <v>14293.40767592365</v>
      </c>
      <c r="AM49" s="157">
        <f t="shared" si="128"/>
        <v>0.17308810623399404</v>
      </c>
      <c r="AN49" s="158">
        <f>'Μέση Ετήσια Κατανάλωση'!$F24*'Ενεργοί Πελάτες'!AJ47</f>
        <v>1007.1780727523701</v>
      </c>
      <c r="AO49" s="132">
        <f>'Μέση Ετήσια Κατανάλωση'!$G24*('Ενεργοί Πελάτες'!AH47-'Ενεργοί Πελάτες'!$S47)</f>
        <v>7445.6571600508541</v>
      </c>
      <c r="AP49" s="132">
        <f t="shared" si="129"/>
        <v>8452.8352328032233</v>
      </c>
      <c r="AQ49" s="6">
        <v>7848.7667565214633</v>
      </c>
      <c r="AR49" s="132">
        <f t="shared" si="130"/>
        <v>16301.601989324687</v>
      </c>
      <c r="AS49" s="157">
        <f t="shared" si="131"/>
        <v>0.1404979385555282</v>
      </c>
      <c r="AT49" s="152">
        <f t="shared" si="132"/>
        <v>60674.548996908765</v>
      </c>
      <c r="AU49" s="153">
        <f t="shared" si="133"/>
        <v>0.19913329546051339</v>
      </c>
    </row>
    <row r="50" spans="1:47" s="43" customFormat="1" outlineLevel="1">
      <c r="A50"/>
      <c r="B50" s="40" t="s">
        <v>86</v>
      </c>
      <c r="C50" s="52" t="s">
        <v>102</v>
      </c>
      <c r="D50" s="71">
        <v>24956.243299493428</v>
      </c>
      <c r="E50" s="58">
        <v>30507.401389644576</v>
      </c>
      <c r="F50" s="157">
        <f t="shared" si="112"/>
        <v>0.22243564560311158</v>
      </c>
      <c r="G50" s="58">
        <v>39601.645051998777</v>
      </c>
      <c r="H50" s="157">
        <f t="shared" si="113"/>
        <v>0.29809958397312558</v>
      </c>
      <c r="I50" s="58">
        <v>35353.784359693782</v>
      </c>
      <c r="J50" s="157">
        <f t="shared" si="114"/>
        <v>-0.10726475343959474</v>
      </c>
      <c r="K50" s="58">
        <v>20781.026602374681</v>
      </c>
      <c r="L50" s="123"/>
      <c r="M50" s="58">
        <v>30471.55394699494</v>
      </c>
      <c r="N50" s="157">
        <f t="shared" si="115"/>
        <v>-0.13809640187388214</v>
      </c>
      <c r="O50" s="152">
        <f t="shared" si="116"/>
        <v>160890.62804782551</v>
      </c>
      <c r="P50" s="153">
        <f t="shared" si="117"/>
        <v>5.1184256455834021E-2</v>
      </c>
      <c r="Q50"/>
      <c r="R50" s="158">
        <f>'Μέση Ετήσια Κατανάλωση'!$F25*'Ενεργοί Πελάτες'!X48</f>
        <v>589.38568701805355</v>
      </c>
      <c r="S50" s="6">
        <v>33312.140271288219</v>
      </c>
      <c r="T50" s="132">
        <f t="shared" si="118"/>
        <v>33901.525958306273</v>
      </c>
      <c r="U50" s="171">
        <f t="shared" si="119"/>
        <v>0.11256308153098281</v>
      </c>
      <c r="V50" s="158">
        <f>'Μέση Ετήσια Κατανάλωση'!$F25*'Ενεργοί Πελάτες'!AA48</f>
        <v>1417.5098801700024</v>
      </c>
      <c r="W50" s="132">
        <f>'Μέση Ετήσια Κατανάλωση'!$G25*('Ενεργοί Πελάτες'!Y48-'Ενεργοί Πελάτες'!$S48)</f>
        <v>1178.7713740361071</v>
      </c>
      <c r="X50" s="132">
        <f t="shared" si="120"/>
        <v>2596.2812542061092</v>
      </c>
      <c r="Y50" s="6">
        <v>33767.572943163126</v>
      </c>
      <c r="Z50" s="132">
        <f t="shared" si="121"/>
        <v>36363.854197369234</v>
      </c>
      <c r="AA50" s="157">
        <f t="shared" si="122"/>
        <v>7.2631781887672275E-2</v>
      </c>
      <c r="AB50" s="158">
        <f>'Μέση Ετήσια Κατανάλωση'!$F25*'Ενεργοί Πελάτες'!AD48</f>
        <v>1395.1281452199496</v>
      </c>
      <c r="AC50" s="132">
        <f>'Μέση Ετήσια Κατανάλωση'!$G25*('Ενεργοί Πελάτες'!AB48-'Ενεργοί Πελάτες'!$S48)</f>
        <v>4013.791134376112</v>
      </c>
      <c r="AD50" s="132">
        <f t="shared" si="123"/>
        <v>5408.9192795960616</v>
      </c>
      <c r="AE50" s="6">
        <v>33712.24996369116</v>
      </c>
      <c r="AF50" s="132">
        <f t="shared" si="124"/>
        <v>39121.169243287222</v>
      </c>
      <c r="AG50" s="157">
        <f t="shared" si="125"/>
        <v>7.5825709534317415E-2</v>
      </c>
      <c r="AH50" s="158">
        <f>'Μέση Ετήσια Κατανάλωση'!$F25*'Ενεργοί Πελάτες'!AG48</f>
        <v>1350.3646753198443</v>
      </c>
      <c r="AI50" s="132">
        <f>'Μέση Ετήσια Κατανάλωση'!$G25*('Ενεργοί Πελάτες'!AE48-'Ενεργοί Πελάτες'!$S48)</f>
        <v>6804.0474248160108</v>
      </c>
      <c r="AJ50" s="132">
        <f t="shared" si="126"/>
        <v>8154.4121001358553</v>
      </c>
      <c r="AK50" s="6">
        <v>33646.922789681463</v>
      </c>
      <c r="AL50" s="132">
        <f t="shared" si="127"/>
        <v>41801.334889817321</v>
      </c>
      <c r="AM50" s="157">
        <f t="shared" si="128"/>
        <v>6.8509344131885488E-2</v>
      </c>
      <c r="AN50" s="158">
        <f>'Μέση Ετήσια Κατανάλωση'!$F25*'Ενεργοί Πελάτες'!AJ48</f>
        <v>1283.2194704696863</v>
      </c>
      <c r="AO50" s="132">
        <f>'Μέση Ετήσια Κατανάλωση'!$G25*('Ενεργοί Πελάτες'!AH48-'Ενεργοί Πελάτες'!$S48)</f>
        <v>9504.776775455699</v>
      </c>
      <c r="AP50" s="132">
        <f t="shared" si="129"/>
        <v>10787.996245925386</v>
      </c>
      <c r="AQ50" s="6">
        <v>33570.8130011553</v>
      </c>
      <c r="AR50" s="132">
        <f t="shared" si="130"/>
        <v>44358.809247080688</v>
      </c>
      <c r="AS50" s="157">
        <f t="shared" si="131"/>
        <v>6.1181643217962399E-2</v>
      </c>
      <c r="AT50" s="152">
        <f t="shared" si="132"/>
        <v>195546.69353586074</v>
      </c>
      <c r="AU50" s="153">
        <f t="shared" si="133"/>
        <v>6.9523073140725256E-2</v>
      </c>
    </row>
    <row r="51" spans="1:47" outlineLevel="1">
      <c r="B51" s="40" t="s">
        <v>87</v>
      </c>
      <c r="C51" s="52" t="s">
        <v>102</v>
      </c>
      <c r="D51" s="71">
        <v>3476.7447342141709</v>
      </c>
      <c r="E51" s="58">
        <v>6099.6967408701812</v>
      </c>
      <c r="F51" s="157">
        <f t="shared" si="112"/>
        <v>0.75442754851798499</v>
      </c>
      <c r="G51" s="58">
        <v>9953.086367261918</v>
      </c>
      <c r="H51" s="157">
        <f t="shared" si="113"/>
        <v>0.63173462388263146</v>
      </c>
      <c r="I51" s="58">
        <v>9561.4575396834589</v>
      </c>
      <c r="J51" s="157">
        <f t="shared" si="114"/>
        <v>-3.9347476061960034E-2</v>
      </c>
      <c r="K51" s="58">
        <v>5690.743828790045</v>
      </c>
      <c r="L51" s="123"/>
      <c r="M51" s="58">
        <v>8445.6148600787074</v>
      </c>
      <c r="N51" s="157">
        <f t="shared" si="115"/>
        <v>-0.11670215288554139</v>
      </c>
      <c r="O51" s="152">
        <f t="shared" si="116"/>
        <v>37536.600242108434</v>
      </c>
      <c r="P51" s="153">
        <f t="shared" si="117"/>
        <v>0.24843120874691826</v>
      </c>
      <c r="R51" s="158">
        <f>'Μέση Ετήσια Κατανάλωση'!$F26*'Ενεργοί Πελάτες'!X49</f>
        <v>235.00821697555301</v>
      </c>
      <c r="S51" s="6">
        <v>9305.9143483674161</v>
      </c>
      <c r="T51" s="132">
        <f t="shared" si="118"/>
        <v>9540.9225653429694</v>
      </c>
      <c r="U51" s="171">
        <f t="shared" si="119"/>
        <v>0.12968951620581648</v>
      </c>
      <c r="V51" s="158">
        <f>'Μέση Ετήσια Κατανάλωση'!$F26*'Ενεργοί Πελάτες'!AA49</f>
        <v>563.27366290965881</v>
      </c>
      <c r="W51" s="132">
        <f>'Μέση Ετήσια Κατανάλωση'!$G26*('Ενεργοί Πελάτες'!Y49-'Ενεργοί Πελάτες'!$S49)</f>
        <v>470.01643395110602</v>
      </c>
      <c r="X51" s="132">
        <f t="shared" si="120"/>
        <v>1033.2900968607648</v>
      </c>
      <c r="Y51" s="6">
        <v>9528.7634164267347</v>
      </c>
      <c r="Z51" s="132">
        <f t="shared" si="121"/>
        <v>10562.053513287499</v>
      </c>
      <c r="AA51" s="157">
        <f t="shared" si="122"/>
        <v>0.10702643700869646</v>
      </c>
      <c r="AB51" s="158">
        <f>'Μέση Ετήσια Κατανάλωση'!$F26*'Ενεργοί Πελάτες'!AD49</f>
        <v>559.54337375131672</v>
      </c>
      <c r="AC51" s="132">
        <f>'Μέση Ετήσια Κατανάλωση'!$G26*('Ενεργοί Πελάτες'!AB49-'Ενεργοί Πελάτες'!$S49)</f>
        <v>1596.5637597704238</v>
      </c>
      <c r="AD51" s="132">
        <f t="shared" si="123"/>
        <v>2156.1071335217403</v>
      </c>
      <c r="AE51" s="6">
        <v>9514.7439649322878</v>
      </c>
      <c r="AF51" s="132">
        <f t="shared" si="124"/>
        <v>11670.851098454028</v>
      </c>
      <c r="AG51" s="157">
        <f t="shared" si="125"/>
        <v>0.10497935688089589</v>
      </c>
      <c r="AH51" s="158">
        <f>'Μέση Ετήσια Κατανάλωση'!$F26*'Ενεργοί Πελάτες'!AG49</f>
        <v>540.89192795960616</v>
      </c>
      <c r="AI51" s="132">
        <f>'Μέση Ετήσια Κατανάλωση'!$G26*('Ενεργοί Πελάτες'!AE49-'Ενεργοί Πελάτες'!$S49)</f>
        <v>2715.650507273057</v>
      </c>
      <c r="AJ51" s="132">
        <f t="shared" si="126"/>
        <v>3256.5424352326631</v>
      </c>
      <c r="AK51" s="6">
        <v>9489.2188083161218</v>
      </c>
      <c r="AL51" s="132">
        <f t="shared" si="127"/>
        <v>12745.761243548784</v>
      </c>
      <c r="AM51" s="157">
        <f t="shared" si="128"/>
        <v>9.2102121432869943E-2</v>
      </c>
      <c r="AN51" s="158">
        <f>'Μέση Ετήσια Κατανάλωση'!$F26*'Ενεργοί Πελάτες'!AJ49</f>
        <v>514.77990385121132</v>
      </c>
      <c r="AO51" s="132">
        <f>'Μέση Ετήσια Κατανάλωση'!$G26*('Ενεργοί Πελάτες'!AH49-'Ενεργοί Πελάτες'!$S49)</f>
        <v>3797.4343631922693</v>
      </c>
      <c r="AP51" s="132">
        <f t="shared" si="129"/>
        <v>4312.2142670434805</v>
      </c>
      <c r="AQ51" s="6">
        <v>9459.7005126187723</v>
      </c>
      <c r="AR51" s="132">
        <f t="shared" si="130"/>
        <v>13771.914779662253</v>
      </c>
      <c r="AS51" s="157">
        <f t="shared" si="131"/>
        <v>8.0509395751693677E-2</v>
      </c>
      <c r="AT51" s="152">
        <f t="shared" si="132"/>
        <v>58291.503200295527</v>
      </c>
      <c r="AU51" s="153">
        <f t="shared" si="133"/>
        <v>9.6102047190562923E-2</v>
      </c>
    </row>
    <row r="52" spans="1:47" ht="16.5" customHeight="1" outlineLevel="1">
      <c r="B52" s="40" t="s">
        <v>88</v>
      </c>
      <c r="C52" s="52" t="s">
        <v>102</v>
      </c>
      <c r="D52" s="71">
        <v>0</v>
      </c>
      <c r="E52" s="58">
        <v>0</v>
      </c>
      <c r="F52" s="157">
        <f t="shared" si="112"/>
        <v>0</v>
      </c>
      <c r="G52" s="58">
        <v>10.033353192804352</v>
      </c>
      <c r="H52" s="157">
        <f t="shared" si="113"/>
        <v>0</v>
      </c>
      <c r="I52" s="58">
        <v>101.17944486437523</v>
      </c>
      <c r="J52" s="157">
        <f t="shared" si="114"/>
        <v>9.084310092555933</v>
      </c>
      <c r="K52" s="58">
        <v>73.587204682629888</v>
      </c>
      <c r="L52" s="123"/>
      <c r="M52" s="58">
        <v>168.35112677897757</v>
      </c>
      <c r="N52" s="157">
        <f t="shared" si="115"/>
        <v>0.66388664223886407</v>
      </c>
      <c r="O52" s="152">
        <f t="shared" si="116"/>
        <v>279.56392483615718</v>
      </c>
      <c r="P52" s="153">
        <f t="shared" si="117"/>
        <v>0</v>
      </c>
      <c r="R52" s="158">
        <f>'Μέση Ετήσια Κατανάλωση'!$F27*'Ενεργοί Πελάτες'!X50</f>
        <v>74.60578316684223</v>
      </c>
      <c r="S52" s="6">
        <v>256.72854427995384</v>
      </c>
      <c r="T52" s="132">
        <f t="shared" si="118"/>
        <v>331.33432744679607</v>
      </c>
      <c r="U52" s="171">
        <f t="shared" si="119"/>
        <v>0.96811470042486591</v>
      </c>
      <c r="V52" s="158">
        <f>'Μέση Ετήσια Κατανάλωση'!$F27*'Ενεργοί Πελάτες'!AA50</f>
        <v>216.35677118384245</v>
      </c>
      <c r="W52" s="132">
        <f>'Μέση Ετήσια Κατανάλωση'!$G27*('Ενεργοί Πελάτες'!Y50-'Ενεργοί Πελάτες'!$S50)</f>
        <v>149.21156633368446</v>
      </c>
      <c r="X52" s="132">
        <f t="shared" si="120"/>
        <v>365.56833751752691</v>
      </c>
      <c r="Y52" s="6">
        <v>394.18445398834405</v>
      </c>
      <c r="Z52" s="132">
        <f t="shared" si="121"/>
        <v>759.75279150587096</v>
      </c>
      <c r="AA52" s="157">
        <f t="shared" si="122"/>
        <v>1.293009593543754</v>
      </c>
      <c r="AB52" s="158">
        <f>'Μέση Ετήσια Κατανάλωση'!$F27*'Ενεργοί Πελάτες'!AD50</f>
        <v>216.35677118384245</v>
      </c>
      <c r="AC52" s="132">
        <f>'Μέση Ετήσια Κατανάλωση'!$G27*('Ενεργοί Πελάτες'!AB50-'Ενεργοί Πελάτες'!$S50)</f>
        <v>581.92510870136937</v>
      </c>
      <c r="AD52" s="132">
        <f t="shared" si="123"/>
        <v>798.28187988521177</v>
      </c>
      <c r="AE52" s="6">
        <v>392.62129342642379</v>
      </c>
      <c r="AF52" s="132">
        <f t="shared" si="124"/>
        <v>1190.9031733116356</v>
      </c>
      <c r="AG52" s="157">
        <f t="shared" si="125"/>
        <v>0.56748772314636886</v>
      </c>
      <c r="AH52" s="158">
        <f>'Μέση Ετήσια Κατανάλωση'!$F27*'Ενεργοί Πελάτες'!AG50</f>
        <v>208.89619286715825</v>
      </c>
      <c r="AI52" s="132">
        <f>'Μέση Ετήσια Κατανάλωση'!$G27*('Ενεργοί Πελάτες'!AE50-'Ενεργοί Πελάτες'!$S50)</f>
        <v>1014.6386510690543</v>
      </c>
      <c r="AJ52" s="132">
        <f t="shared" si="126"/>
        <v>1223.5348439362126</v>
      </c>
      <c r="AK52" s="6">
        <v>383.63645122230309</v>
      </c>
      <c r="AL52" s="132">
        <f t="shared" si="127"/>
        <v>1607.1712951585157</v>
      </c>
      <c r="AM52" s="157">
        <f t="shared" si="128"/>
        <v>0.34953985443613483</v>
      </c>
      <c r="AN52" s="158">
        <f>'Μέση Ετήσια Κατανάλωση'!$F27*'Ενεργοί Πελάτες'!AJ50</f>
        <v>201.43561455047401</v>
      </c>
      <c r="AO52" s="132">
        <f>'Μέση Ετήσια Κατανάλωση'!$G27*('Ενεργοί Πελάτες'!AH50-'Ενεργοί Πελάτες'!$S50)</f>
        <v>1432.4310368033707</v>
      </c>
      <c r="AP52" s="132">
        <f t="shared" si="129"/>
        <v>1633.8666513538446</v>
      </c>
      <c r="AQ52" s="6">
        <v>375.00260337808845</v>
      </c>
      <c r="AR52" s="132">
        <f t="shared" si="130"/>
        <v>2008.8692547319331</v>
      </c>
      <c r="AS52" s="157">
        <f t="shared" si="131"/>
        <v>0.24994097442102325</v>
      </c>
      <c r="AT52" s="152">
        <f t="shared" si="132"/>
        <v>5898.0308421547516</v>
      </c>
      <c r="AU52" s="153">
        <f t="shared" si="133"/>
        <v>0.56917474517778643</v>
      </c>
    </row>
    <row r="53" spans="1:47" ht="15" customHeight="1" outlineLevel="1">
      <c r="B53" s="339" t="s">
        <v>95</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62"/>
    </row>
    <row r="54" spans="1:47" ht="15" customHeight="1" outlineLevel="1">
      <c r="B54" s="282" t="s">
        <v>114</v>
      </c>
      <c r="C54" s="38" t="s">
        <v>102</v>
      </c>
      <c r="D54" s="174">
        <f>SUM(D39:D52)</f>
        <v>1931433.4582384364</v>
      </c>
      <c r="E54" s="159">
        <f>SUM(E39:E52)</f>
        <v>2169449.889817534</v>
      </c>
      <c r="F54" s="156">
        <f>IFERROR((E54-D54)/D54,0)</f>
        <v>0.12323304774692083</v>
      </c>
      <c r="G54" s="159">
        <f>SUM(G39:G52)</f>
        <v>2597083.3071914427</v>
      </c>
      <c r="H54" s="156">
        <f t="shared" ref="H54:J54" si="134">IFERROR((G54-E54)/E54,0)</f>
        <v>0.19711606125637485</v>
      </c>
      <c r="I54" s="159">
        <f>SUM(I39:I52)</f>
        <v>2251082.4474446476</v>
      </c>
      <c r="J54" s="156">
        <f t="shared" si="134"/>
        <v>-0.13322670812626722</v>
      </c>
      <c r="K54" s="159">
        <f>SUM(K39:K52)</f>
        <v>1314708.9988598654</v>
      </c>
      <c r="L54" s="125"/>
      <c r="M54" s="159">
        <f>SUM(M39:M52)</f>
        <v>1915849.8520053297</v>
      </c>
      <c r="N54" s="156">
        <f>IFERROR((M54-I54)/I54,0)</f>
        <v>-0.14892062075285717</v>
      </c>
      <c r="O54" s="159">
        <f>SUM(O39:O52)</f>
        <v>10864898.954697389</v>
      </c>
      <c r="P54" s="153">
        <f>IFERROR((M54/D54)^(1/4)-1,0)</f>
        <v>-2.0232356371594484E-3</v>
      </c>
      <c r="R54" s="159">
        <f>SUM(R39:R52)</f>
        <v>20356.1879370729</v>
      </c>
      <c r="S54" s="144">
        <f>SUM(S39:S52)</f>
        <v>2077434.3940129499</v>
      </c>
      <c r="T54" s="144">
        <f>SUM(T39:T52)</f>
        <v>2097790.5819500228</v>
      </c>
      <c r="U54" s="156">
        <f>IFERROR((T54-M54)/M54,0)</f>
        <v>9.4966069368251832E-2</v>
      </c>
      <c r="V54" s="144">
        <f>SUM(V39:V52)</f>
        <v>49236.086600957526</v>
      </c>
      <c r="W54" s="144">
        <f>SUM(W39:W52)</f>
        <v>40712.3758741458</v>
      </c>
      <c r="X54" s="144">
        <f>SUM(X39:X52)</f>
        <v>89948.462475103355</v>
      </c>
      <c r="Y54" s="144">
        <f>SUM(Y39:Y52)</f>
        <v>2083376.5375248967</v>
      </c>
      <c r="Z54" s="144">
        <f>SUM(Z39:Z52)</f>
        <v>2173325.0000000009</v>
      </c>
      <c r="AA54" s="156">
        <f>IFERROR((Z54-T54)/T54,0)</f>
        <v>3.6006653237886259E-2</v>
      </c>
      <c r="AB54" s="144">
        <f>SUM(AB39:AB52)</f>
        <v>48545.983106664229</v>
      </c>
      <c r="AC54" s="144">
        <f>SUM(AC39:AC52)</f>
        <v>139184.54907606085</v>
      </c>
      <c r="AD54" s="144">
        <f>SUM(AD39:AD52)</f>
        <v>187730.53218272509</v>
      </c>
      <c r="AE54" s="144">
        <f>SUM(AE39:AE52)</f>
        <v>2080880.4678172751</v>
      </c>
      <c r="AF54" s="144">
        <f>SUM(AF39:AF52)</f>
        <v>2268611.0000000005</v>
      </c>
      <c r="AG54" s="156">
        <f t="shared" ref="AG54" si="135">IFERROR((AF54-Z54)/Z54,0)</f>
        <v>4.3843419645013745E-2</v>
      </c>
      <c r="AH54" s="144">
        <f>SUM(AH39:AH52)</f>
        <v>46964.340503527172</v>
      </c>
      <c r="AI54" s="144">
        <f>SUM(AI39:AI52)</f>
        <v>236276.51528938935</v>
      </c>
      <c r="AJ54" s="144">
        <f>SUM(AJ39:AJ52)</f>
        <v>283240.85579291655</v>
      </c>
      <c r="AK54" s="144">
        <f>SUM(AK39:AK52)</f>
        <v>2078274.1442070839</v>
      </c>
      <c r="AL54" s="144">
        <f>SUM(AL39:AL52)</f>
        <v>2361515</v>
      </c>
      <c r="AM54" s="156">
        <f t="shared" ref="AM54" si="136">IFERROR((AL54-AF54)/AF54,0)</f>
        <v>4.0951930498441341E-2</v>
      </c>
      <c r="AN54" s="144">
        <f>SUM(AN39:AN52)</f>
        <v>44673.942960305125</v>
      </c>
      <c r="AO54" s="144">
        <f>SUM(AO39:AO52)</f>
        <v>330205.1962964437</v>
      </c>
      <c r="AP54" s="144">
        <f>SUM(AP39:AP52)</f>
        <v>374879.13925674878</v>
      </c>
      <c r="AQ54" s="144">
        <f>SUM(AQ39:AQ52)</f>
        <v>2075628.8607432514</v>
      </c>
      <c r="AR54" s="144">
        <f>SUM(AR39:AR52)</f>
        <v>2450508</v>
      </c>
      <c r="AS54" s="156">
        <f>IFERROR((AR54-AL54)/AL54,0)</f>
        <v>3.7684706639593647E-2</v>
      </c>
      <c r="AT54" s="144">
        <f>SUM(AT39:AT52)</f>
        <v>11351749.581950024</v>
      </c>
      <c r="AU54" s="153">
        <f>IFERROR((AR54/T54)^(1/4)-1,0)</f>
        <v>3.9617301119054815E-2</v>
      </c>
    </row>
    <row r="55" spans="1:47" ht="15" customHeight="1"/>
    <row r="56" spans="1:47" ht="15.6">
      <c r="B56" s="332" t="s">
        <v>97</v>
      </c>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row>
    <row r="57" spans="1:47" ht="5.45" customHeight="1" outlineLevel="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row>
    <row r="58" spans="1:47" outlineLevel="1">
      <c r="B58" s="359"/>
      <c r="C58" s="344" t="s">
        <v>93</v>
      </c>
      <c r="D58" s="347" t="s">
        <v>106</v>
      </c>
      <c r="E58" s="348"/>
      <c r="F58" s="348"/>
      <c r="G58" s="348"/>
      <c r="H58" s="348"/>
      <c r="I58" s="348"/>
      <c r="J58" s="348"/>
      <c r="K58" s="348"/>
      <c r="L58" s="349"/>
      <c r="M58" s="347"/>
      <c r="N58" s="349"/>
      <c r="O58" s="355" t="str">
        <f xml:space="preserve"> D59&amp;" - "&amp;M59</f>
        <v>2019 - 2023</v>
      </c>
      <c r="P58" s="367"/>
      <c r="R58" s="347" t="s">
        <v>107</v>
      </c>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9"/>
    </row>
    <row r="59" spans="1:47" outlineLevel="1">
      <c r="B59" s="360"/>
      <c r="C59" s="345"/>
      <c r="D59" s="70">
        <f>$C$3-5</f>
        <v>2019</v>
      </c>
      <c r="E59" s="347">
        <f>$C$3-4</f>
        <v>2020</v>
      </c>
      <c r="F59" s="349"/>
      <c r="G59" s="347">
        <f>$C$3-3</f>
        <v>2021</v>
      </c>
      <c r="H59" s="349"/>
      <c r="I59" s="347">
        <f>$C$3-2</f>
        <v>2022</v>
      </c>
      <c r="J59" s="349"/>
      <c r="K59" s="347" t="str">
        <f>$C$3-1&amp;""&amp;" ("&amp;"Σεπ"&amp;")"</f>
        <v>2023 (Σεπ)</v>
      </c>
      <c r="L59" s="349"/>
      <c r="M59" s="347">
        <f>$C$3-1</f>
        <v>2023</v>
      </c>
      <c r="N59" s="349"/>
      <c r="O59" s="357"/>
      <c r="P59" s="368"/>
      <c r="R59" s="369">
        <f>$C$3</f>
        <v>2024</v>
      </c>
      <c r="S59" s="370"/>
      <c r="T59" s="370"/>
      <c r="U59" s="371"/>
      <c r="V59" s="369">
        <f>$C$3+1</f>
        <v>2025</v>
      </c>
      <c r="W59" s="370"/>
      <c r="X59" s="370"/>
      <c r="Y59" s="370"/>
      <c r="Z59" s="370"/>
      <c r="AA59" s="371"/>
      <c r="AB59" s="347">
        <f>$C$3+2</f>
        <v>2026</v>
      </c>
      <c r="AC59" s="348"/>
      <c r="AD59" s="348"/>
      <c r="AE59" s="348"/>
      <c r="AF59" s="348"/>
      <c r="AG59" s="349"/>
      <c r="AH59" s="347">
        <f>$C$3+3</f>
        <v>2027</v>
      </c>
      <c r="AI59" s="348"/>
      <c r="AJ59" s="348"/>
      <c r="AK59" s="348"/>
      <c r="AL59" s="348"/>
      <c r="AM59" s="349"/>
      <c r="AN59" s="347">
        <f>$C$3+4</f>
        <v>2028</v>
      </c>
      <c r="AO59" s="348"/>
      <c r="AP59" s="348"/>
      <c r="AQ59" s="348"/>
      <c r="AR59" s="348"/>
      <c r="AS59" s="349"/>
      <c r="AT59" s="337" t="str">
        <f>R59&amp;" - "&amp;AN59</f>
        <v>2024 - 2028</v>
      </c>
      <c r="AU59" s="363"/>
    </row>
    <row r="60" spans="1:47" ht="15" customHeight="1" outlineLevel="1">
      <c r="B60" s="360"/>
      <c r="C60" s="345"/>
      <c r="D60" s="381" t="s">
        <v>138</v>
      </c>
      <c r="E60" s="374" t="s">
        <v>138</v>
      </c>
      <c r="F60" s="379" t="s">
        <v>110</v>
      </c>
      <c r="G60" s="374" t="s">
        <v>138</v>
      </c>
      <c r="H60" s="379" t="s">
        <v>110</v>
      </c>
      <c r="I60" s="374" t="s">
        <v>138</v>
      </c>
      <c r="J60" s="376" t="s">
        <v>110</v>
      </c>
      <c r="K60" s="374" t="s">
        <v>138</v>
      </c>
      <c r="L60" s="376" t="s">
        <v>110</v>
      </c>
      <c r="M60" s="374" t="s">
        <v>138</v>
      </c>
      <c r="N60" s="376" t="s">
        <v>110</v>
      </c>
      <c r="O60" s="374" t="s">
        <v>111</v>
      </c>
      <c r="P60" s="372" t="s">
        <v>112</v>
      </c>
      <c r="R60" s="374" t="str">
        <f>"Διανεμόμενες ποσότητες σε πελάτες που συνδέθηκαν το "&amp;R59</f>
        <v>Διανεμόμενες ποσότητες σε πελάτες που συνδέθηκαν το 2024</v>
      </c>
      <c r="S60" s="378" t="s">
        <v>139</v>
      </c>
      <c r="T60" s="378" t="s">
        <v>140</v>
      </c>
      <c r="U60" s="387" t="s">
        <v>110</v>
      </c>
      <c r="V60" s="369" t="s">
        <v>141</v>
      </c>
      <c r="W60" s="370"/>
      <c r="X60" s="370"/>
      <c r="Y60" s="378" t="s">
        <v>139</v>
      </c>
      <c r="Z60" s="378" t="s">
        <v>140</v>
      </c>
      <c r="AA60" s="371" t="s">
        <v>110</v>
      </c>
      <c r="AB60" s="369" t="s">
        <v>141</v>
      </c>
      <c r="AC60" s="370"/>
      <c r="AD60" s="370"/>
      <c r="AE60" s="378" t="s">
        <v>139</v>
      </c>
      <c r="AF60" s="378" t="s">
        <v>140</v>
      </c>
      <c r="AG60" s="371" t="s">
        <v>110</v>
      </c>
      <c r="AH60" s="369" t="s">
        <v>141</v>
      </c>
      <c r="AI60" s="370"/>
      <c r="AJ60" s="370"/>
      <c r="AK60" s="378" t="s">
        <v>139</v>
      </c>
      <c r="AL60" s="378" t="s">
        <v>140</v>
      </c>
      <c r="AM60" s="371" t="s">
        <v>110</v>
      </c>
      <c r="AN60" s="369" t="s">
        <v>141</v>
      </c>
      <c r="AO60" s="370"/>
      <c r="AP60" s="370"/>
      <c r="AQ60" s="378" t="s">
        <v>139</v>
      </c>
      <c r="AR60" s="378" t="s">
        <v>140</v>
      </c>
      <c r="AS60" s="371" t="s">
        <v>110</v>
      </c>
      <c r="AT60" s="385" t="s">
        <v>111</v>
      </c>
      <c r="AU60" s="383" t="s">
        <v>112</v>
      </c>
    </row>
    <row r="61" spans="1:47" ht="57.95" outlineLevel="1">
      <c r="B61" s="361"/>
      <c r="C61" s="346"/>
      <c r="D61" s="382"/>
      <c r="E61" s="375"/>
      <c r="F61" s="380"/>
      <c r="G61" s="375"/>
      <c r="H61" s="380"/>
      <c r="I61" s="375"/>
      <c r="J61" s="377"/>
      <c r="K61" s="375"/>
      <c r="L61" s="377"/>
      <c r="M61" s="375"/>
      <c r="N61" s="377"/>
      <c r="O61" s="375"/>
      <c r="P61" s="373"/>
      <c r="R61" s="375"/>
      <c r="S61" s="378"/>
      <c r="T61" s="378"/>
      <c r="U61" s="387"/>
      <c r="V61" s="106" t="str">
        <f>"Διανεμόμενες ποσότητες σε πελάτες που συνδέθηκαν το "&amp;V59</f>
        <v>Διανεμόμενες ποσότητες σε πελάτες που συνδέθηκαν το 2025</v>
      </c>
      <c r="W61" s="87" t="str">
        <f>"Διανεμόμενες ποσότητες σε πελάτες που συνδέθηκαν το "&amp;R59</f>
        <v>Διανεμόμενες ποσότητες σε πελάτες που συνδέθηκαν το 2024</v>
      </c>
      <c r="X61" s="48" t="s">
        <v>142</v>
      </c>
      <c r="Y61" s="378"/>
      <c r="Z61" s="378"/>
      <c r="AA61" s="371"/>
      <c r="AB61" s="106" t="str">
        <f>"Διανεμόμενες ποσότητες σε πελάτες που συνδέθηκαν το "&amp;AB59</f>
        <v>Διανεμόμενες ποσότητες σε πελάτες που συνδέθηκαν το 2026</v>
      </c>
      <c r="AC61" s="87" t="str">
        <f>"Διανεμόμενες ποσότητες σε πελάτες που συνδέθηκαν το "&amp;$R$12&amp;" - "&amp;V59</f>
        <v>Διανεμόμενες ποσότητες σε πελάτες που συνδέθηκαν το 2024 - 2025</v>
      </c>
      <c r="AD61" s="48" t="s">
        <v>142</v>
      </c>
      <c r="AE61" s="378"/>
      <c r="AF61" s="378"/>
      <c r="AG61" s="371"/>
      <c r="AH61" s="106" t="str">
        <f>"Διανεμόμενες ποσότητες σε πελάτες που συνδέθηκαν το "&amp;AH59</f>
        <v>Διανεμόμενες ποσότητες σε πελάτες που συνδέθηκαν το 2027</v>
      </c>
      <c r="AI61" s="87" t="str">
        <f>"Διανεμόμενες ποσότητες σε πελάτες που συνδέθηκαν το "&amp;$R$12&amp;" - "&amp;AB59</f>
        <v>Διανεμόμενες ποσότητες σε πελάτες που συνδέθηκαν το 2024 - 2026</v>
      </c>
      <c r="AJ61" s="48" t="s">
        <v>142</v>
      </c>
      <c r="AK61" s="378"/>
      <c r="AL61" s="378"/>
      <c r="AM61" s="371"/>
      <c r="AN61" s="106" t="str">
        <f>"Διανεμόμενες ποσότητες σε πελάτες που συνδέθηκαν το "&amp;AN59</f>
        <v>Διανεμόμενες ποσότητες σε πελάτες που συνδέθηκαν το 2028</v>
      </c>
      <c r="AO61" s="87" t="str">
        <f>"Διανεμόμενες ποσότητες σε πελάτες που συνδέθηκαν το "&amp;$R$12&amp;" - "&amp;AH59</f>
        <v>Διανεμόμενες ποσότητες σε πελάτες που συνδέθηκαν το 2024 - 2027</v>
      </c>
      <c r="AP61" s="48" t="s">
        <v>142</v>
      </c>
      <c r="AQ61" s="378"/>
      <c r="AR61" s="378"/>
      <c r="AS61" s="371"/>
      <c r="AT61" s="386"/>
      <c r="AU61" s="384"/>
    </row>
    <row r="62" spans="1:47" outlineLevel="1">
      <c r="B62" s="40" t="s">
        <v>74</v>
      </c>
      <c r="C62" s="52" t="s">
        <v>102</v>
      </c>
      <c r="D62" s="71">
        <v>50.565668255674993</v>
      </c>
      <c r="E62" s="58">
        <v>34.608326177000002</v>
      </c>
      <c r="F62" s="157">
        <f t="shared" ref="F62" si="137">IFERROR((E62-D62)/D62,0)</f>
        <v>-0.3155766081838362</v>
      </c>
      <c r="G62" s="58">
        <v>57.326079366499997</v>
      </c>
      <c r="H62" s="157">
        <f>IFERROR((G62-E62)/E62,0)</f>
        <v>0.65642449950664639</v>
      </c>
      <c r="I62" s="58">
        <v>54.380921806953509</v>
      </c>
      <c r="J62" s="157">
        <f>IFERROR((I62-G62)/G62,0)</f>
        <v>-5.1375527370664177E-2</v>
      </c>
      <c r="K62" s="58">
        <v>35.442257136478254</v>
      </c>
      <c r="L62" s="123"/>
      <c r="M62" s="58">
        <v>51.776079628086947</v>
      </c>
      <c r="N62" s="157">
        <f>IFERROR((M62-I62)/I62,0)</f>
        <v>-4.7899926891888205E-2</v>
      </c>
      <c r="O62" s="152">
        <f t="shared" ref="O62" si="138">D62+E62+G62+I62+M62</f>
        <v>248.65707523421543</v>
      </c>
      <c r="P62" s="153">
        <f t="shared" ref="P62" si="139">IFERROR((M62/D62)^(1/4)-1,0)</f>
        <v>5.9313729245549229E-3</v>
      </c>
      <c r="R62" s="158">
        <f>'Μέση Ετήσια Κατανάλωση'!$F35*'Ενεργοί Πελάτες'!X60</f>
        <v>6.1971931368268978</v>
      </c>
      <c r="S62" s="6">
        <v>49.637433784602052</v>
      </c>
      <c r="T62" s="132">
        <f>R62+S62</f>
        <v>55.834626921428949</v>
      </c>
      <c r="U62" s="171">
        <f t="shared" ref="U62" si="140">IFERROR((T62-M62)/M62,0)</f>
        <v>7.8386531434882209E-2</v>
      </c>
      <c r="V62" s="158">
        <f>'Μέση Ετήσια Κατανάλωση'!$F35*'Ενεργοί Πελάτες'!AA60</f>
        <v>3.0985965684134489</v>
      </c>
      <c r="W62" s="132">
        <f>'Μέση Ετήσια Κατανάλωση'!$G35*('Ενεργοί Πελάτες'!Y60-'Ενεργοί Πελάτες'!$S60)</f>
        <v>12.394386273653796</v>
      </c>
      <c r="X62" s="132">
        <f>V62+W62</f>
        <v>15.492982842067244</v>
      </c>
      <c r="Y62" s="6">
        <v>48.761562612478208</v>
      </c>
      <c r="Z62" s="132">
        <f>X62+Y62</f>
        <v>64.25454545454545</v>
      </c>
      <c r="AA62" s="157">
        <f t="shared" ref="AA62" si="141">IFERROR((Z62-T62)/T62,0)</f>
        <v>0.15080101717103073</v>
      </c>
      <c r="AB62" s="158">
        <f>'Μέση Ετήσια Κατανάλωση'!$F35*'Ενεργοί Πελάτες'!AD60</f>
        <v>3.0985965684134489</v>
      </c>
      <c r="AC62" s="132">
        <f>'Μέση Ετήσια Κατανάλωση'!$G35*('Ενεργοί Πελάτες'!AB60-'Ενεργοί Πελάτες'!$S60)</f>
        <v>18.591579410480694</v>
      </c>
      <c r="AD62" s="132">
        <f>AB62+AC62</f>
        <v>21.690175978894143</v>
      </c>
      <c r="AE62" s="6">
        <v>49.240858503864473</v>
      </c>
      <c r="AF62" s="132">
        <f>AD62+AE62</f>
        <v>70.931034482758619</v>
      </c>
      <c r="AG62" s="157">
        <f>IFERROR((AF62-Z62)/Z62,0)</f>
        <v>0.10390687508537756</v>
      </c>
      <c r="AH62" s="158">
        <f>'Μέση Ετήσια Κατανάλωση'!$F35*'Ενεργοί Πελάτες'!AG60</f>
        <v>4.1314620912179318</v>
      </c>
      <c r="AI62" s="132">
        <f>'Μέση Ετήσια Κατανάλωση'!$G35*('Ενεργοί Πελάτες'!AE60-'Ενεργοί Πελάτες'!$S60)</f>
        <v>24.788772547307591</v>
      </c>
      <c r="AJ62" s="132">
        <f>AH62+AI62</f>
        <v>28.920234638525521</v>
      </c>
      <c r="AK62" s="6">
        <v>49.531378264700287</v>
      </c>
      <c r="AL62" s="132">
        <f>AJ62+AK62</f>
        <v>78.451612903225808</v>
      </c>
      <c r="AM62" s="157">
        <f>IFERROR((AL62-AF62)/AF62,0)</f>
        <v>0.10602662819326615</v>
      </c>
      <c r="AN62" s="158">
        <f>'Μέση Ετήσια Κατανάλωση'!$F35*'Ενεργοί Πελάτες'!AJ60</f>
        <v>1.032865522804483</v>
      </c>
      <c r="AO62" s="132">
        <f>'Μέση Ετήσια Κατανάλωση'!$G35*('Ενεργοί Πελάτες'!AH60-'Ενεργοί Πελάτες'!$S60)</f>
        <v>33.051696729743455</v>
      </c>
      <c r="AP62" s="132">
        <f>AN62+AO62</f>
        <v>34.08456225254794</v>
      </c>
      <c r="AQ62" s="6">
        <v>48.248771080785389</v>
      </c>
      <c r="AR62" s="132">
        <f>AP62+AQ62</f>
        <v>82.333333333333329</v>
      </c>
      <c r="AS62" s="157">
        <f>IFERROR((AR62-AL62)/AL62,0)</f>
        <v>4.9479166666666588E-2</v>
      </c>
      <c r="AT62" s="152">
        <f t="shared" ref="AT62" si="142">T62+Z62+AF62+AL62+AR62</f>
        <v>351.80515309529216</v>
      </c>
      <c r="AU62" s="153">
        <f t="shared" ref="AU62" si="143">IFERROR((AR62/T62)^(1/4)-1,0)</f>
        <v>0.10196555586603262</v>
      </c>
    </row>
    <row r="63" spans="1:47" outlineLevel="1">
      <c r="B63" s="40" t="s">
        <v>75</v>
      </c>
      <c r="C63" s="52" t="s">
        <v>102</v>
      </c>
      <c r="D63" s="71">
        <v>0</v>
      </c>
      <c r="E63" s="58">
        <v>0</v>
      </c>
      <c r="F63" s="157">
        <f t="shared" ref="F63:F75" si="144">IFERROR((E63-D63)/D63,0)</f>
        <v>0</v>
      </c>
      <c r="G63" s="58">
        <v>0</v>
      </c>
      <c r="H63" s="157">
        <f t="shared" ref="H63:H75" si="145">IFERROR((G63-E63)/E63,0)</f>
        <v>0</v>
      </c>
      <c r="I63" s="58">
        <v>0</v>
      </c>
      <c r="J63" s="157">
        <f t="shared" ref="J63:J75" si="146">IFERROR((I63-G63)/G63,0)</f>
        <v>0</v>
      </c>
      <c r="K63" s="58">
        <v>0</v>
      </c>
      <c r="L63" s="123"/>
      <c r="M63" s="58">
        <v>0</v>
      </c>
      <c r="N63" s="157">
        <f t="shared" ref="N63:N75" si="147">IFERROR((M63-I63)/I63,0)</f>
        <v>0</v>
      </c>
      <c r="O63" s="152">
        <f t="shared" ref="O63:O75" si="148">D63+E63+G63+I63+M63</f>
        <v>0</v>
      </c>
      <c r="P63" s="153">
        <f t="shared" ref="P63:P75" si="149">IFERROR((M63/D63)^(1/4)-1,0)</f>
        <v>0</v>
      </c>
      <c r="R63" s="158">
        <f>'Μέση Ετήσια Κατανάλωση'!$F36*'Ενεργοί Πελάτες'!X61</f>
        <v>0</v>
      </c>
      <c r="S63" s="6">
        <v>0</v>
      </c>
      <c r="T63" s="132">
        <f t="shared" ref="T63:T75" si="150">R63+S63</f>
        <v>0</v>
      </c>
      <c r="U63" s="171">
        <f t="shared" ref="U63:U75" si="151">IFERROR((T63-M63)/M63,0)</f>
        <v>0</v>
      </c>
      <c r="V63" s="158">
        <f>'Μέση Ετήσια Κατανάλωση'!$F36*'Ενεργοί Πελάτες'!AA61</f>
        <v>0</v>
      </c>
      <c r="W63" s="132">
        <f>'Μέση Ετήσια Κατανάλωση'!$G36*('Ενεργοί Πελάτες'!Y61-'Ενεργοί Πελάτες'!$S61)</f>
        <v>0</v>
      </c>
      <c r="X63" s="132">
        <f t="shared" ref="X63:X75" si="152">V63+W63</f>
        <v>0</v>
      </c>
      <c r="Y63" s="6">
        <v>0</v>
      </c>
      <c r="Z63" s="132">
        <f t="shared" ref="Z63:Z75" si="153">X63+Y63</f>
        <v>0</v>
      </c>
      <c r="AA63" s="157">
        <f t="shared" ref="AA63:AA75" si="154">IFERROR((Z63-T63)/T63,0)</f>
        <v>0</v>
      </c>
      <c r="AB63" s="158">
        <f>'Μέση Ετήσια Κατανάλωση'!$F36*'Ενεργοί Πελάτες'!AD61</f>
        <v>0</v>
      </c>
      <c r="AC63" s="132">
        <f>'Μέση Ετήσια Κατανάλωση'!$G36*('Ενεργοί Πελάτες'!AB61-'Ενεργοί Πελάτες'!$S61)</f>
        <v>0</v>
      </c>
      <c r="AD63" s="132">
        <f t="shared" ref="AD63:AD75" si="155">AB63+AC63</f>
        <v>0</v>
      </c>
      <c r="AE63" s="6">
        <v>0</v>
      </c>
      <c r="AF63" s="132">
        <f t="shared" ref="AF63:AF75" si="156">AD63+AE63</f>
        <v>0</v>
      </c>
      <c r="AG63" s="157">
        <f t="shared" ref="AG63:AG75" si="157">IFERROR((AF63-Z63)/Z63,0)</f>
        <v>0</v>
      </c>
      <c r="AH63" s="158">
        <f>'Μέση Ετήσια Κατανάλωση'!$F36*'Ενεργοί Πελάτες'!AG61</f>
        <v>0</v>
      </c>
      <c r="AI63" s="132">
        <f>'Μέση Ετήσια Κατανάλωση'!$G36*('Ενεργοί Πελάτες'!AE61-'Ενεργοί Πελάτες'!$S61)</f>
        <v>0</v>
      </c>
      <c r="AJ63" s="132">
        <f t="shared" ref="AJ63:AJ75" si="158">AH63+AI63</f>
        <v>0</v>
      </c>
      <c r="AK63" s="6">
        <v>0</v>
      </c>
      <c r="AL63" s="132">
        <f t="shared" ref="AL63:AL75" si="159">AJ63+AK63</f>
        <v>0</v>
      </c>
      <c r="AM63" s="157">
        <f t="shared" ref="AM63:AM75" si="160">IFERROR((AL63-AF63)/AF63,0)</f>
        <v>0</v>
      </c>
      <c r="AN63" s="158">
        <f>'Μέση Ετήσια Κατανάλωση'!$F36*'Ενεργοί Πελάτες'!AJ61</f>
        <v>0</v>
      </c>
      <c r="AO63" s="132">
        <f>'Μέση Ετήσια Κατανάλωση'!$G36*('Ενεργοί Πελάτες'!AH61-'Ενεργοί Πελάτες'!$S61)</f>
        <v>0</v>
      </c>
      <c r="AP63" s="132">
        <f t="shared" ref="AP63:AP75" si="161">AN63+AO63</f>
        <v>0</v>
      </c>
      <c r="AQ63" s="6">
        <v>0</v>
      </c>
      <c r="AR63" s="132">
        <f t="shared" ref="AR63:AR75" si="162">AP63+AQ63</f>
        <v>0</v>
      </c>
      <c r="AS63" s="157">
        <f t="shared" ref="AS63:AS75" si="163">IFERROR((AR63-AL63)/AL63,0)</f>
        <v>0</v>
      </c>
      <c r="AT63" s="152">
        <f t="shared" ref="AT63:AT75" si="164">T63+Z63+AF63+AL63+AR63</f>
        <v>0</v>
      </c>
      <c r="AU63" s="153">
        <f t="shared" ref="AU63:AU75" si="165">IFERROR((AR63/T63)^(1/4)-1,0)</f>
        <v>0</v>
      </c>
    </row>
    <row r="64" spans="1:47" outlineLevel="1">
      <c r="B64" s="40" t="s">
        <v>76</v>
      </c>
      <c r="C64" s="52" t="s">
        <v>102</v>
      </c>
      <c r="D64" s="71">
        <v>0</v>
      </c>
      <c r="E64" s="58">
        <v>0</v>
      </c>
      <c r="F64" s="157">
        <f t="shared" si="144"/>
        <v>0</v>
      </c>
      <c r="G64" s="58">
        <v>0</v>
      </c>
      <c r="H64" s="157">
        <f t="shared" si="145"/>
        <v>0</v>
      </c>
      <c r="I64" s="58">
        <v>0</v>
      </c>
      <c r="J64" s="157">
        <f t="shared" si="146"/>
        <v>0</v>
      </c>
      <c r="K64" s="58">
        <v>0</v>
      </c>
      <c r="L64" s="123"/>
      <c r="M64" s="58">
        <v>0</v>
      </c>
      <c r="N64" s="157">
        <f t="shared" si="147"/>
        <v>0</v>
      </c>
      <c r="O64" s="152">
        <f t="shared" si="148"/>
        <v>0</v>
      </c>
      <c r="P64" s="153">
        <f t="shared" si="149"/>
        <v>0</v>
      </c>
      <c r="R64" s="158">
        <f>'Μέση Ετήσια Κατανάλωση'!$F37*'Ενεργοί Πελάτες'!X62</f>
        <v>0</v>
      </c>
      <c r="S64" s="6">
        <v>0</v>
      </c>
      <c r="T64" s="132">
        <f t="shared" si="150"/>
        <v>0</v>
      </c>
      <c r="U64" s="171">
        <f t="shared" si="151"/>
        <v>0</v>
      </c>
      <c r="V64" s="158">
        <f>'Μέση Ετήσια Κατανάλωση'!$F37*'Ενεργοί Πελάτες'!AA62</f>
        <v>0</v>
      </c>
      <c r="W64" s="132">
        <f>'Μέση Ετήσια Κατανάλωση'!$G37*('Ενεργοί Πελάτες'!Y62-'Ενεργοί Πελάτες'!$S62)</f>
        <v>0</v>
      </c>
      <c r="X64" s="132">
        <f t="shared" si="152"/>
        <v>0</v>
      </c>
      <c r="Y64" s="6">
        <v>0</v>
      </c>
      <c r="Z64" s="132">
        <f t="shared" si="153"/>
        <v>0</v>
      </c>
      <c r="AA64" s="157">
        <f t="shared" si="154"/>
        <v>0</v>
      </c>
      <c r="AB64" s="158">
        <f>'Μέση Ετήσια Κατανάλωση'!$F37*'Ενεργοί Πελάτες'!AD62</f>
        <v>0</v>
      </c>
      <c r="AC64" s="132">
        <f>'Μέση Ετήσια Κατανάλωση'!$G37*('Ενεργοί Πελάτες'!AB62-'Ενεργοί Πελάτες'!$S62)</f>
        <v>0</v>
      </c>
      <c r="AD64" s="132">
        <f t="shared" si="155"/>
        <v>0</v>
      </c>
      <c r="AE64" s="6">
        <v>0</v>
      </c>
      <c r="AF64" s="132">
        <f t="shared" si="156"/>
        <v>0</v>
      </c>
      <c r="AG64" s="157">
        <f t="shared" si="157"/>
        <v>0</v>
      </c>
      <c r="AH64" s="158">
        <f>'Μέση Ετήσια Κατανάλωση'!$F37*'Ενεργοί Πελάτες'!AG62</f>
        <v>0</v>
      </c>
      <c r="AI64" s="132">
        <f>'Μέση Ετήσια Κατανάλωση'!$G37*('Ενεργοί Πελάτες'!AE62-'Ενεργοί Πελάτες'!$S62)</f>
        <v>0</v>
      </c>
      <c r="AJ64" s="132">
        <f t="shared" si="158"/>
        <v>0</v>
      </c>
      <c r="AK64" s="6">
        <v>0</v>
      </c>
      <c r="AL64" s="132">
        <f t="shared" si="159"/>
        <v>0</v>
      </c>
      <c r="AM64" s="157">
        <f t="shared" si="160"/>
        <v>0</v>
      </c>
      <c r="AN64" s="158">
        <f>'Μέση Ετήσια Κατανάλωση'!$F37*'Ενεργοί Πελάτες'!AJ62</f>
        <v>0</v>
      </c>
      <c r="AO64" s="132">
        <f>'Μέση Ετήσια Κατανάλωση'!$G37*('Ενεργοί Πελάτες'!AH62-'Ενεργοί Πελάτες'!$S62)</f>
        <v>0</v>
      </c>
      <c r="AP64" s="132">
        <f t="shared" si="161"/>
        <v>0</v>
      </c>
      <c r="AQ64" s="6">
        <v>0</v>
      </c>
      <c r="AR64" s="132">
        <f t="shared" si="162"/>
        <v>0</v>
      </c>
      <c r="AS64" s="157">
        <f t="shared" si="163"/>
        <v>0</v>
      </c>
      <c r="AT64" s="152">
        <f t="shared" si="164"/>
        <v>0</v>
      </c>
      <c r="AU64" s="153">
        <f t="shared" si="165"/>
        <v>0</v>
      </c>
    </row>
    <row r="65" spans="1:47" outlineLevel="1">
      <c r="B65" s="40" t="s">
        <v>77</v>
      </c>
      <c r="C65" s="52" t="s">
        <v>102</v>
      </c>
      <c r="D65" s="71">
        <v>13.306754804124999</v>
      </c>
      <c r="E65" s="58">
        <v>8.240077661190476</v>
      </c>
      <c r="F65" s="157">
        <f t="shared" si="144"/>
        <v>-0.3807597883568043</v>
      </c>
      <c r="G65" s="58">
        <v>13.649066515833333</v>
      </c>
      <c r="H65" s="157">
        <f t="shared" si="145"/>
        <v>0.6564244995066465</v>
      </c>
      <c r="I65" s="58">
        <v>12.947838525465121</v>
      </c>
      <c r="J65" s="157">
        <f t="shared" si="146"/>
        <v>-5.1375527370664205E-2</v>
      </c>
      <c r="K65" s="58">
        <v>8.0550584401086951</v>
      </c>
      <c r="L65" s="123"/>
      <c r="M65" s="58">
        <v>11.767290824565215</v>
      </c>
      <c r="N65" s="157">
        <f t="shared" si="147"/>
        <v>-9.117720294225691E-2</v>
      </c>
      <c r="O65" s="152">
        <f t="shared" si="148"/>
        <v>59.911028331179146</v>
      </c>
      <c r="P65" s="153">
        <f t="shared" si="149"/>
        <v>-3.0269437769121943E-2</v>
      </c>
      <c r="R65" s="158">
        <f>'Μέση Ετήσια Κατανάλωση'!$F38*'Ενεργοί Πελάτες'!X63</f>
        <v>0</v>
      </c>
      <c r="S65" s="6">
        <v>9.9704690931123139</v>
      </c>
      <c r="T65" s="132">
        <f t="shared" si="150"/>
        <v>9.9704690931123139</v>
      </c>
      <c r="U65" s="171">
        <f t="shared" si="151"/>
        <v>-0.15269629672973528</v>
      </c>
      <c r="V65" s="158">
        <f>'Μέση Ετήσια Κατανάλωση'!$F38*'Ενεργοί Πελάτες'!AA63</f>
        <v>0</v>
      </c>
      <c r="W65" s="132">
        <f>'Μέση Ετήσια Κατανάλωση'!$G38*('Ενεργοί Πελάτες'!Y63-'Ενεργοί Πελάτες'!$S63)</f>
        <v>0</v>
      </c>
      <c r="X65" s="132">
        <f t="shared" si="152"/>
        <v>0</v>
      </c>
      <c r="Y65" s="6">
        <v>10.363636363636363</v>
      </c>
      <c r="Z65" s="132">
        <f t="shared" si="153"/>
        <v>10.363636363636363</v>
      </c>
      <c r="AA65" s="157">
        <f t="shared" si="154"/>
        <v>3.9433176799640528E-2</v>
      </c>
      <c r="AB65" s="158">
        <f>'Μέση Ετήσια Κατανάλωση'!$F38*'Ενεργοί Πελάτες'!AD63</f>
        <v>0</v>
      </c>
      <c r="AC65" s="132">
        <f>'Μέση Ετήσια Κατανάλωση'!$G38*('Ενεργοί Πελάτες'!AB63-'Ενεργοί Πελάτες'!$S63)</f>
        <v>0</v>
      </c>
      <c r="AD65" s="132">
        <f t="shared" si="155"/>
        <v>0</v>
      </c>
      <c r="AE65" s="6">
        <v>10.431034482758621</v>
      </c>
      <c r="AF65" s="132">
        <f t="shared" si="156"/>
        <v>10.431034482758621</v>
      </c>
      <c r="AG65" s="157">
        <f t="shared" si="157"/>
        <v>6.5033272837266183E-3</v>
      </c>
      <c r="AH65" s="158">
        <f>'Μέση Ετήσια Κατανάλωση'!$F38*'Ενεργοί Πελάτες'!AG63</f>
        <v>0</v>
      </c>
      <c r="AI65" s="132">
        <f>'Μέση Ετήσια Κατανάλωση'!$G38*('Ενεργοί Πελάτες'!AE63-'Ενεργοί Πελάτες'!$S63)</f>
        <v>0</v>
      </c>
      <c r="AJ65" s="132">
        <f t="shared" si="158"/>
        <v>0</v>
      </c>
      <c r="AK65" s="6">
        <v>10.32258064516129</v>
      </c>
      <c r="AL65" s="132">
        <f t="shared" si="159"/>
        <v>10.32258064516129</v>
      </c>
      <c r="AM65" s="157">
        <f t="shared" si="160"/>
        <v>-1.0397227406025117E-2</v>
      </c>
      <c r="AN65" s="158">
        <f>'Μέση Ετήσια Κατανάλωση'!$F38*'Ενεργοί Πελάτες'!AJ63</f>
        <v>0</v>
      </c>
      <c r="AO65" s="132">
        <f>'Μέση Ετήσια Κατανάλωση'!$G38*('Ενεργοί Πελάτες'!AH63-'Ενεργοί Πελάτες'!$S63)</f>
        <v>0</v>
      </c>
      <c r="AP65" s="132">
        <f t="shared" si="161"/>
        <v>0</v>
      </c>
      <c r="AQ65" s="6">
        <v>10.555555555555555</v>
      </c>
      <c r="AR65" s="132">
        <f t="shared" si="162"/>
        <v>10.555555555555555</v>
      </c>
      <c r="AS65" s="157">
        <f t="shared" si="163"/>
        <v>2.2569444444444454E-2</v>
      </c>
      <c r="AT65" s="152">
        <f t="shared" si="164"/>
        <v>51.643276140224145</v>
      </c>
      <c r="AU65" s="153">
        <f t="shared" si="165"/>
        <v>1.435827405474055E-2</v>
      </c>
    </row>
    <row r="66" spans="1:47" outlineLevel="1">
      <c r="B66" s="40" t="s">
        <v>78</v>
      </c>
      <c r="C66" s="52" t="s">
        <v>102</v>
      </c>
      <c r="D66" s="71">
        <v>0</v>
      </c>
      <c r="E66" s="58">
        <v>0</v>
      </c>
      <c r="F66" s="157">
        <f t="shared" si="144"/>
        <v>0</v>
      </c>
      <c r="G66" s="58">
        <v>0</v>
      </c>
      <c r="H66" s="157">
        <f t="shared" si="145"/>
        <v>0</v>
      </c>
      <c r="I66" s="58">
        <v>0</v>
      </c>
      <c r="J66" s="157">
        <f t="shared" si="146"/>
        <v>0</v>
      </c>
      <c r="K66" s="58">
        <v>0</v>
      </c>
      <c r="L66" s="123"/>
      <c r="M66" s="58">
        <v>0</v>
      </c>
      <c r="N66" s="157">
        <f t="shared" si="147"/>
        <v>0</v>
      </c>
      <c r="O66" s="152">
        <f t="shared" si="148"/>
        <v>0</v>
      </c>
      <c r="P66" s="153">
        <f t="shared" si="149"/>
        <v>0</v>
      </c>
      <c r="R66" s="158">
        <f>'Μέση Ετήσια Κατανάλωση'!$F39*'Ενεργοί Πελάτες'!X64</f>
        <v>0</v>
      </c>
      <c r="S66" s="6">
        <v>0</v>
      </c>
      <c r="T66" s="132">
        <f t="shared" si="150"/>
        <v>0</v>
      </c>
      <c r="U66" s="171">
        <f t="shared" si="151"/>
        <v>0</v>
      </c>
      <c r="V66" s="158">
        <f>'Μέση Ετήσια Κατανάλωση'!$F39*'Ενεργοί Πελάτες'!AA64</f>
        <v>0</v>
      </c>
      <c r="W66" s="132">
        <f>'Μέση Ετήσια Κατανάλωση'!$G39*('Ενεργοί Πελάτες'!Y64-'Ενεργοί Πελάτες'!$S64)</f>
        <v>0</v>
      </c>
      <c r="X66" s="132">
        <f t="shared" si="152"/>
        <v>0</v>
      </c>
      <c r="Y66" s="6">
        <v>0</v>
      </c>
      <c r="Z66" s="132">
        <f t="shared" si="153"/>
        <v>0</v>
      </c>
      <c r="AA66" s="157">
        <f t="shared" si="154"/>
        <v>0</v>
      </c>
      <c r="AB66" s="158">
        <f>'Μέση Ετήσια Κατανάλωση'!$F39*'Ενεργοί Πελάτες'!AD64</f>
        <v>0</v>
      </c>
      <c r="AC66" s="132">
        <f>'Μέση Ετήσια Κατανάλωση'!$G39*('Ενεργοί Πελάτες'!AB64-'Ενεργοί Πελάτες'!$S64)</f>
        <v>0</v>
      </c>
      <c r="AD66" s="132">
        <f t="shared" si="155"/>
        <v>0</v>
      </c>
      <c r="AE66" s="6">
        <v>0</v>
      </c>
      <c r="AF66" s="132">
        <f t="shared" si="156"/>
        <v>0</v>
      </c>
      <c r="AG66" s="157">
        <f t="shared" si="157"/>
        <v>0</v>
      </c>
      <c r="AH66" s="158">
        <f>'Μέση Ετήσια Κατανάλωση'!$F39*'Ενεργοί Πελάτες'!AG64</f>
        <v>0</v>
      </c>
      <c r="AI66" s="132">
        <f>'Μέση Ετήσια Κατανάλωση'!$G39*('Ενεργοί Πελάτες'!AE64-'Ενεργοί Πελάτες'!$S64)</f>
        <v>0</v>
      </c>
      <c r="AJ66" s="132">
        <f t="shared" si="158"/>
        <v>0</v>
      </c>
      <c r="AK66" s="6">
        <v>0</v>
      </c>
      <c r="AL66" s="132">
        <f t="shared" si="159"/>
        <v>0</v>
      </c>
      <c r="AM66" s="157">
        <f t="shared" si="160"/>
        <v>0</v>
      </c>
      <c r="AN66" s="158">
        <f>'Μέση Ετήσια Κατανάλωση'!$F39*'Ενεργοί Πελάτες'!AJ64</f>
        <v>0</v>
      </c>
      <c r="AO66" s="132">
        <f>'Μέση Ετήσια Κατανάλωση'!$G39*('Ενεργοί Πελάτες'!AH64-'Ενεργοί Πελάτες'!$S64)</f>
        <v>0</v>
      </c>
      <c r="AP66" s="132">
        <f t="shared" si="161"/>
        <v>0</v>
      </c>
      <c r="AQ66" s="6">
        <v>0</v>
      </c>
      <c r="AR66" s="132">
        <f t="shared" si="162"/>
        <v>0</v>
      </c>
      <c r="AS66" s="157">
        <f t="shared" si="163"/>
        <v>0</v>
      </c>
      <c r="AT66" s="152">
        <f t="shared" si="164"/>
        <v>0</v>
      </c>
      <c r="AU66" s="153">
        <f t="shared" si="165"/>
        <v>0</v>
      </c>
    </row>
    <row r="67" spans="1:47" outlineLevel="1">
      <c r="B67" s="40" t="s">
        <v>79</v>
      </c>
      <c r="C67" s="52" t="s">
        <v>102</v>
      </c>
      <c r="D67" s="71">
        <v>21.290807686599997</v>
      </c>
      <c r="E67" s="58">
        <v>13.184124257904763</v>
      </c>
      <c r="F67" s="157">
        <f t="shared" si="144"/>
        <v>-0.38075978835680419</v>
      </c>
      <c r="G67" s="58">
        <v>21.838506425333332</v>
      </c>
      <c r="H67" s="157">
        <f t="shared" si="145"/>
        <v>0.65642449950664628</v>
      </c>
      <c r="I67" s="58">
        <v>20.716541640744193</v>
      </c>
      <c r="J67" s="157">
        <f t="shared" si="146"/>
        <v>-5.1375527370664205E-2</v>
      </c>
      <c r="K67" s="58">
        <v>12.888093504173911</v>
      </c>
      <c r="L67" s="123"/>
      <c r="M67" s="58">
        <v>18.827665319304344</v>
      </c>
      <c r="N67" s="157">
        <f t="shared" si="147"/>
        <v>-9.1177202942256882E-2</v>
      </c>
      <c r="O67" s="152">
        <f t="shared" si="148"/>
        <v>95.857645329886637</v>
      </c>
      <c r="P67" s="153">
        <f t="shared" si="149"/>
        <v>-3.0269437769121943E-2</v>
      </c>
      <c r="R67" s="158">
        <f>'Μέση Ετήσια Κατανάλωση'!$F40*'Ενεργοί Πελάτες'!X65</f>
        <v>0</v>
      </c>
      <c r="S67" s="6">
        <v>15.952750548979701</v>
      </c>
      <c r="T67" s="132">
        <f t="shared" si="150"/>
        <v>15.952750548979701</v>
      </c>
      <c r="U67" s="171">
        <f t="shared" si="151"/>
        <v>-0.15269629672973534</v>
      </c>
      <c r="V67" s="158">
        <f>'Μέση Ετήσια Κατανάλωση'!$F40*'Ενεργοί Πελάτες'!AA65</f>
        <v>0</v>
      </c>
      <c r="W67" s="132">
        <f>'Μέση Ετήσια Κατανάλωση'!$G40*('Ενεργοί Πελάτες'!Y65-'Ενεργοί Πελάτες'!$S65)</f>
        <v>0</v>
      </c>
      <c r="X67" s="132">
        <f t="shared" si="152"/>
        <v>0</v>
      </c>
      <c r="Y67" s="6">
        <v>16.581818181818182</v>
      </c>
      <c r="Z67" s="132">
        <f t="shared" si="153"/>
        <v>16.581818181818182</v>
      </c>
      <c r="AA67" s="157">
        <f t="shared" si="154"/>
        <v>3.9433176799640667E-2</v>
      </c>
      <c r="AB67" s="158">
        <f>'Μέση Ετήσια Κατανάλωση'!$F40*'Ενεργοί Πελάτες'!AD65</f>
        <v>0</v>
      </c>
      <c r="AC67" s="132">
        <f>'Μέση Ετήσια Κατανάλωση'!$G40*('Ενεργοί Πελάτες'!AB65-'Ενεργοί Πελάτες'!$S65)</f>
        <v>0</v>
      </c>
      <c r="AD67" s="132">
        <f t="shared" si="155"/>
        <v>0</v>
      </c>
      <c r="AE67" s="6">
        <v>16.689655172413794</v>
      </c>
      <c r="AF67" s="132">
        <f t="shared" si="156"/>
        <v>16.689655172413794</v>
      </c>
      <c r="AG67" s="157">
        <f t="shared" si="157"/>
        <v>6.5033272837265758E-3</v>
      </c>
      <c r="AH67" s="158">
        <f>'Μέση Ετήσια Κατανάλωση'!$F40*'Ενεργοί Πελάτες'!AG65</f>
        <v>0</v>
      </c>
      <c r="AI67" s="132">
        <f>'Μέση Ετήσια Κατανάλωση'!$G40*('Ενεργοί Πελάτες'!AE65-'Ενεργοί Πελάτες'!$S65)</f>
        <v>0</v>
      </c>
      <c r="AJ67" s="132">
        <f t="shared" si="158"/>
        <v>0</v>
      </c>
      <c r="AK67" s="6">
        <v>16.516129032258064</v>
      </c>
      <c r="AL67" s="132">
        <f t="shared" si="159"/>
        <v>16.516129032258064</v>
      </c>
      <c r="AM67" s="157">
        <f t="shared" si="160"/>
        <v>-1.0397227406025117E-2</v>
      </c>
      <c r="AN67" s="158">
        <f>'Μέση Ετήσια Κατανάλωση'!$F40*'Ενεργοί Πελάτες'!AJ65</f>
        <v>0</v>
      </c>
      <c r="AO67" s="132">
        <f>'Μέση Ετήσια Κατανάλωση'!$G40*('Ενεργοί Πελάτες'!AH65-'Ενεργοί Πελάτες'!$S65)</f>
        <v>0</v>
      </c>
      <c r="AP67" s="132">
        <f t="shared" si="161"/>
        <v>0</v>
      </c>
      <c r="AQ67" s="6">
        <v>16.888888888888889</v>
      </c>
      <c r="AR67" s="132">
        <f t="shared" si="162"/>
        <v>16.888888888888889</v>
      </c>
      <c r="AS67" s="157">
        <f t="shared" si="163"/>
        <v>2.2569444444444496E-2</v>
      </c>
      <c r="AT67" s="152">
        <f t="shared" si="164"/>
        <v>82.62924182435863</v>
      </c>
      <c r="AU67" s="153">
        <f t="shared" si="165"/>
        <v>1.435827405474055E-2</v>
      </c>
    </row>
    <row r="68" spans="1:47" outlineLevel="1">
      <c r="B68" s="40" t="s">
        <v>80</v>
      </c>
      <c r="C68" s="52" t="s">
        <v>102</v>
      </c>
      <c r="D68" s="71">
        <v>5.3227019216499993</v>
      </c>
      <c r="E68" s="58">
        <v>3.2960310644761908</v>
      </c>
      <c r="F68" s="157">
        <f t="shared" si="144"/>
        <v>-0.38075978835680419</v>
      </c>
      <c r="G68" s="58">
        <v>5.459626606333333</v>
      </c>
      <c r="H68" s="157">
        <f t="shared" si="145"/>
        <v>0.65642449950664628</v>
      </c>
      <c r="I68" s="58">
        <v>7.768703115279072</v>
      </c>
      <c r="J68" s="157">
        <f t="shared" si="146"/>
        <v>0.42293670894400359</v>
      </c>
      <c r="K68" s="58">
        <v>6.4440467520869555</v>
      </c>
      <c r="L68" s="123"/>
      <c r="M68" s="58">
        <v>9.4138326596521722</v>
      </c>
      <c r="N68" s="157">
        <f t="shared" si="147"/>
        <v>0.21176372941032423</v>
      </c>
      <c r="O68" s="152">
        <f t="shared" si="148"/>
        <v>31.260895367390766</v>
      </c>
      <c r="P68" s="153">
        <f t="shared" si="149"/>
        <v>0.15321048424054928</v>
      </c>
      <c r="R68" s="158">
        <f>'Μέση Ετήσια Κατανάλωση'!$F41*'Ενεργοί Πελάτες'!X66</f>
        <v>0</v>
      </c>
      <c r="S68" s="6">
        <v>7.9763752744898504</v>
      </c>
      <c r="T68" s="132">
        <f t="shared" si="150"/>
        <v>7.9763752744898504</v>
      </c>
      <c r="U68" s="171">
        <f t="shared" si="151"/>
        <v>-0.15269629672973534</v>
      </c>
      <c r="V68" s="158">
        <f>'Μέση Ετήσια Κατανάλωση'!$F41*'Ενεργοί Πελάτες'!AA66</f>
        <v>0</v>
      </c>
      <c r="W68" s="132">
        <f>'Μέση Ετήσια Κατανάλωση'!$G41*('Ενεργοί Πελάτες'!Y66-'Ενεργοί Πελάτες'!$S66)</f>
        <v>0</v>
      </c>
      <c r="X68" s="132">
        <f t="shared" si="152"/>
        <v>0</v>
      </c>
      <c r="Y68" s="6">
        <v>8.290909090909091</v>
      </c>
      <c r="Z68" s="132">
        <f t="shared" si="153"/>
        <v>8.290909090909091</v>
      </c>
      <c r="AA68" s="157">
        <f t="shared" si="154"/>
        <v>3.9433176799640667E-2</v>
      </c>
      <c r="AB68" s="158">
        <f>'Μέση Ετήσια Κατανάλωση'!$F41*'Ενεργοί Πελάτες'!AD66</f>
        <v>0</v>
      </c>
      <c r="AC68" s="132">
        <f>'Μέση Ετήσια Κατανάλωση'!$G41*('Ενεργοί Πελάτες'!AB66-'Ενεργοί Πελάτες'!$S66)</f>
        <v>0</v>
      </c>
      <c r="AD68" s="132">
        <f t="shared" si="155"/>
        <v>0</v>
      </c>
      <c r="AE68" s="6">
        <v>8.3448275862068968</v>
      </c>
      <c r="AF68" s="132">
        <f t="shared" si="156"/>
        <v>8.3448275862068968</v>
      </c>
      <c r="AG68" s="157">
        <f t="shared" si="157"/>
        <v>6.5033272837265758E-3</v>
      </c>
      <c r="AH68" s="158">
        <f>'Μέση Ετήσια Κατανάλωση'!$F41*'Ενεργοί Πελάτες'!AG66</f>
        <v>0</v>
      </c>
      <c r="AI68" s="132">
        <f>'Μέση Ετήσια Κατανάλωση'!$G41*('Ενεργοί Πελάτες'!AE66-'Ενεργοί Πελάτες'!$S66)</f>
        <v>0</v>
      </c>
      <c r="AJ68" s="132">
        <f t="shared" si="158"/>
        <v>0</v>
      </c>
      <c r="AK68" s="6">
        <v>8.258064516129032</v>
      </c>
      <c r="AL68" s="132">
        <f t="shared" si="159"/>
        <v>8.258064516129032</v>
      </c>
      <c r="AM68" s="157">
        <f t="shared" si="160"/>
        <v>-1.0397227406025117E-2</v>
      </c>
      <c r="AN68" s="158">
        <f>'Μέση Ετήσια Κατανάλωση'!$F41*'Ενεργοί Πελάτες'!AJ66</f>
        <v>0</v>
      </c>
      <c r="AO68" s="132">
        <f>'Μέση Ετήσια Κατανάλωση'!$G41*('Ενεργοί Πελάτες'!AH66-'Ενεργοί Πελάτες'!$S66)</f>
        <v>0</v>
      </c>
      <c r="AP68" s="132">
        <f t="shared" si="161"/>
        <v>0</v>
      </c>
      <c r="AQ68" s="6">
        <v>8.4444444444444446</v>
      </c>
      <c r="AR68" s="132">
        <f t="shared" si="162"/>
        <v>8.4444444444444446</v>
      </c>
      <c r="AS68" s="157">
        <f t="shared" si="163"/>
        <v>2.2569444444444496E-2</v>
      </c>
      <c r="AT68" s="152">
        <f t="shared" si="164"/>
        <v>41.314620912179315</v>
      </c>
      <c r="AU68" s="153">
        <f t="shared" si="165"/>
        <v>1.435827405474055E-2</v>
      </c>
    </row>
    <row r="69" spans="1:47" outlineLevel="1">
      <c r="B69" s="40" t="s">
        <v>81</v>
      </c>
      <c r="C69" s="52" t="s">
        <v>102</v>
      </c>
      <c r="D69" s="71">
        <v>5.3227019216499993</v>
      </c>
      <c r="E69" s="58">
        <v>3.2960310644761908</v>
      </c>
      <c r="F69" s="157">
        <f t="shared" si="144"/>
        <v>-0.38075978835680419</v>
      </c>
      <c r="G69" s="58">
        <v>5.459626606333333</v>
      </c>
      <c r="H69" s="157">
        <f t="shared" si="145"/>
        <v>0.65642449950664628</v>
      </c>
      <c r="I69" s="58">
        <v>5.1791354101860483</v>
      </c>
      <c r="J69" s="157">
        <f t="shared" si="146"/>
        <v>-5.1375527370664205E-2</v>
      </c>
      <c r="K69" s="58">
        <v>3.2220233760434778</v>
      </c>
      <c r="L69" s="123"/>
      <c r="M69" s="58">
        <v>4.7069163298260861</v>
      </c>
      <c r="N69" s="157">
        <f t="shared" si="147"/>
        <v>-9.1177202942256882E-2</v>
      </c>
      <c r="O69" s="152">
        <f t="shared" si="148"/>
        <v>23.964411332471659</v>
      </c>
      <c r="P69" s="153">
        <f t="shared" si="149"/>
        <v>-3.0269437769121943E-2</v>
      </c>
      <c r="R69" s="158">
        <f>'Μέση Ετήσια Κατανάλωση'!$F42*'Ενεργοί Πελάτες'!X67</f>
        <v>0</v>
      </c>
      <c r="S69" s="6">
        <v>3.9881876372449252</v>
      </c>
      <c r="T69" s="132">
        <f t="shared" si="150"/>
        <v>3.9881876372449252</v>
      </c>
      <c r="U69" s="171">
        <f t="shared" si="151"/>
        <v>-0.15269629672973534</v>
      </c>
      <c r="V69" s="158">
        <f>'Μέση Ετήσια Κατανάλωση'!$F42*'Ενεργοί Πελάτες'!AA67</f>
        <v>0</v>
      </c>
      <c r="W69" s="132">
        <f>'Μέση Ετήσια Κατανάλωση'!$G42*('Ενεργοί Πελάτες'!Y67-'Ενεργοί Πελάτες'!$S67)</f>
        <v>0</v>
      </c>
      <c r="X69" s="132">
        <f t="shared" si="152"/>
        <v>0</v>
      </c>
      <c r="Y69" s="6">
        <v>4.1454545454545455</v>
      </c>
      <c r="Z69" s="132">
        <f t="shared" si="153"/>
        <v>4.1454545454545455</v>
      </c>
      <c r="AA69" s="157">
        <f t="shared" si="154"/>
        <v>3.9433176799640667E-2</v>
      </c>
      <c r="AB69" s="158">
        <f>'Μέση Ετήσια Κατανάλωση'!$F42*'Ενεργοί Πελάτες'!AD67</f>
        <v>0</v>
      </c>
      <c r="AC69" s="132">
        <f>'Μέση Ετήσια Κατανάλωση'!$G42*('Ενεργοί Πελάτες'!AB67-'Ενεργοί Πελάτες'!$S67)</f>
        <v>0</v>
      </c>
      <c r="AD69" s="132">
        <f t="shared" si="155"/>
        <v>0</v>
      </c>
      <c r="AE69" s="6">
        <v>4.1724137931034484</v>
      </c>
      <c r="AF69" s="132">
        <f t="shared" si="156"/>
        <v>4.1724137931034484</v>
      </c>
      <c r="AG69" s="157">
        <f t="shared" si="157"/>
        <v>6.5033272837265758E-3</v>
      </c>
      <c r="AH69" s="158">
        <f>'Μέση Ετήσια Κατανάλωση'!$F42*'Ενεργοί Πελάτες'!AG67</f>
        <v>0</v>
      </c>
      <c r="AI69" s="132">
        <f>'Μέση Ετήσια Κατανάλωση'!$G42*('Ενεργοί Πελάτες'!AE67-'Ενεργοί Πελάτες'!$S67)</f>
        <v>0</v>
      </c>
      <c r="AJ69" s="132">
        <f t="shared" si="158"/>
        <v>0</v>
      </c>
      <c r="AK69" s="6">
        <v>4.129032258064516</v>
      </c>
      <c r="AL69" s="132">
        <f t="shared" si="159"/>
        <v>4.129032258064516</v>
      </c>
      <c r="AM69" s="157">
        <f t="shared" si="160"/>
        <v>-1.0397227406025117E-2</v>
      </c>
      <c r="AN69" s="158">
        <f>'Μέση Ετήσια Κατανάλωση'!$F42*'Ενεργοί Πελάτες'!AJ67</f>
        <v>0</v>
      </c>
      <c r="AO69" s="132">
        <f>'Μέση Ετήσια Κατανάλωση'!$G42*('Ενεργοί Πελάτες'!AH67-'Ενεργοί Πελάτες'!$S67)</f>
        <v>0</v>
      </c>
      <c r="AP69" s="132">
        <f t="shared" si="161"/>
        <v>0</v>
      </c>
      <c r="AQ69" s="6">
        <v>4.2222222222222223</v>
      </c>
      <c r="AR69" s="132">
        <f t="shared" si="162"/>
        <v>4.2222222222222223</v>
      </c>
      <c r="AS69" s="157">
        <f t="shared" si="163"/>
        <v>2.2569444444444496E-2</v>
      </c>
      <c r="AT69" s="152">
        <f t="shared" si="164"/>
        <v>20.657310456089657</v>
      </c>
      <c r="AU69" s="153">
        <f t="shared" si="165"/>
        <v>1.435827405474055E-2</v>
      </c>
    </row>
    <row r="70" spans="1:47" s="43" customFormat="1" outlineLevel="1">
      <c r="A70"/>
      <c r="B70" s="40" t="s">
        <v>82</v>
      </c>
      <c r="C70" s="52" t="s">
        <v>102</v>
      </c>
      <c r="D70" s="71">
        <v>5.3227019216499993</v>
      </c>
      <c r="E70" s="58">
        <v>3.2960310644761908</v>
      </c>
      <c r="F70" s="157">
        <f t="shared" si="144"/>
        <v>-0.38075978835680419</v>
      </c>
      <c r="G70" s="58">
        <v>5.459626606333333</v>
      </c>
      <c r="H70" s="157">
        <f t="shared" si="145"/>
        <v>0.65642449950664628</v>
      </c>
      <c r="I70" s="58">
        <v>5.1791354101860483</v>
      </c>
      <c r="J70" s="157">
        <f t="shared" si="146"/>
        <v>-5.1375527370664205E-2</v>
      </c>
      <c r="K70" s="58">
        <v>3.2220233760434778</v>
      </c>
      <c r="L70" s="123"/>
      <c r="M70" s="58">
        <v>4.7069163298260861</v>
      </c>
      <c r="N70" s="157">
        <f t="shared" si="147"/>
        <v>-9.1177202942256882E-2</v>
      </c>
      <c r="O70" s="152">
        <f t="shared" si="148"/>
        <v>23.964411332471659</v>
      </c>
      <c r="P70" s="153">
        <f t="shared" si="149"/>
        <v>-3.0269437769121943E-2</v>
      </c>
      <c r="Q70"/>
      <c r="R70" s="158">
        <f>'Μέση Ετήσια Κατανάλωση'!$F43*'Ενεργοί Πελάτες'!X68</f>
        <v>0</v>
      </c>
      <c r="S70" s="6">
        <v>3.9881876372449252</v>
      </c>
      <c r="T70" s="132">
        <f t="shared" si="150"/>
        <v>3.9881876372449252</v>
      </c>
      <c r="U70" s="171">
        <f t="shared" si="151"/>
        <v>-0.15269629672973534</v>
      </c>
      <c r="V70" s="158">
        <f>'Μέση Ετήσια Κατανάλωση'!$F43*'Ενεργοί Πελάτες'!AA68</f>
        <v>0</v>
      </c>
      <c r="W70" s="132">
        <f>'Μέση Ετήσια Κατανάλωση'!$G43*('Ενεργοί Πελάτες'!Y68-'Ενεργοί Πελάτες'!$S68)</f>
        <v>0</v>
      </c>
      <c r="X70" s="132">
        <f t="shared" si="152"/>
        <v>0</v>
      </c>
      <c r="Y70" s="6">
        <v>4.1454545454545455</v>
      </c>
      <c r="Z70" s="132">
        <f t="shared" si="153"/>
        <v>4.1454545454545455</v>
      </c>
      <c r="AA70" s="157">
        <f t="shared" si="154"/>
        <v>3.9433176799640667E-2</v>
      </c>
      <c r="AB70" s="158">
        <f>'Μέση Ετήσια Κατανάλωση'!$F43*'Ενεργοί Πελάτες'!AD68</f>
        <v>0</v>
      </c>
      <c r="AC70" s="132">
        <f>'Μέση Ετήσια Κατανάλωση'!$G43*('Ενεργοί Πελάτες'!AB68-'Ενεργοί Πελάτες'!$S68)</f>
        <v>0</v>
      </c>
      <c r="AD70" s="132">
        <f t="shared" si="155"/>
        <v>0</v>
      </c>
      <c r="AE70" s="6">
        <v>4.1724137931034484</v>
      </c>
      <c r="AF70" s="132">
        <f t="shared" si="156"/>
        <v>4.1724137931034484</v>
      </c>
      <c r="AG70" s="157">
        <f t="shared" si="157"/>
        <v>6.5033272837265758E-3</v>
      </c>
      <c r="AH70" s="158">
        <f>'Μέση Ετήσια Κατανάλωση'!$F43*'Ενεργοί Πελάτες'!AG68</f>
        <v>0</v>
      </c>
      <c r="AI70" s="132">
        <f>'Μέση Ετήσια Κατανάλωση'!$G43*('Ενεργοί Πελάτες'!AE68-'Ενεργοί Πελάτες'!$S68)</f>
        <v>0</v>
      </c>
      <c r="AJ70" s="132">
        <f t="shared" si="158"/>
        <v>0</v>
      </c>
      <c r="AK70" s="6">
        <v>4.129032258064516</v>
      </c>
      <c r="AL70" s="132">
        <f t="shared" si="159"/>
        <v>4.129032258064516</v>
      </c>
      <c r="AM70" s="157">
        <f t="shared" si="160"/>
        <v>-1.0397227406025117E-2</v>
      </c>
      <c r="AN70" s="158">
        <f>'Μέση Ετήσια Κατανάλωση'!$F43*'Ενεργοί Πελάτες'!AJ68</f>
        <v>0</v>
      </c>
      <c r="AO70" s="132">
        <f>'Μέση Ετήσια Κατανάλωση'!$G43*('Ενεργοί Πελάτες'!AH68-'Ενεργοί Πελάτες'!$S68)</f>
        <v>0</v>
      </c>
      <c r="AP70" s="132">
        <f t="shared" si="161"/>
        <v>0</v>
      </c>
      <c r="AQ70" s="6">
        <v>4.2222222222222223</v>
      </c>
      <c r="AR70" s="132">
        <f t="shared" si="162"/>
        <v>4.2222222222222223</v>
      </c>
      <c r="AS70" s="157">
        <f t="shared" si="163"/>
        <v>2.2569444444444496E-2</v>
      </c>
      <c r="AT70" s="152">
        <f t="shared" si="164"/>
        <v>20.657310456089657</v>
      </c>
      <c r="AU70" s="153">
        <f t="shared" si="165"/>
        <v>1.435827405474055E-2</v>
      </c>
    </row>
    <row r="71" spans="1:47" s="43" customFormat="1" outlineLevel="1">
      <c r="A71"/>
      <c r="B71" s="40" t="s">
        <v>83</v>
      </c>
      <c r="C71" s="52" t="s">
        <v>102</v>
      </c>
      <c r="D71" s="71">
        <v>2.6613509608249997</v>
      </c>
      <c r="E71" s="58">
        <v>1.6480155322380954</v>
      </c>
      <c r="F71" s="157">
        <f t="shared" si="144"/>
        <v>-0.38075978835680419</v>
      </c>
      <c r="G71" s="58">
        <v>2.7298133031666665</v>
      </c>
      <c r="H71" s="157">
        <f t="shared" si="145"/>
        <v>0.65642449950664628</v>
      </c>
      <c r="I71" s="58">
        <v>2.5895677050930241</v>
      </c>
      <c r="J71" s="157">
        <f t="shared" si="146"/>
        <v>-5.1375527370664205E-2</v>
      </c>
      <c r="K71" s="58">
        <v>3.2220233760434778</v>
      </c>
      <c r="L71" s="123"/>
      <c r="M71" s="58">
        <v>4.7069163298260861</v>
      </c>
      <c r="N71" s="157">
        <f t="shared" si="147"/>
        <v>0.81764559411548621</v>
      </c>
      <c r="O71" s="152">
        <f t="shared" si="148"/>
        <v>14.335663831148873</v>
      </c>
      <c r="P71" s="153">
        <f t="shared" si="149"/>
        <v>0.15321048424054928</v>
      </c>
      <c r="Q71"/>
      <c r="R71" s="158">
        <f>'Μέση Ετήσια Κατανάλωση'!$F44*'Ενεργοί Πελάτες'!X69</f>
        <v>0</v>
      </c>
      <c r="S71" s="6">
        <v>3.9881876372449252</v>
      </c>
      <c r="T71" s="132">
        <f t="shared" si="150"/>
        <v>3.9881876372449252</v>
      </c>
      <c r="U71" s="171">
        <f t="shared" si="151"/>
        <v>-0.15269629672973534</v>
      </c>
      <c r="V71" s="158">
        <f>'Μέση Ετήσια Κατανάλωση'!$F44*'Ενεργοί Πελάτες'!AA69</f>
        <v>0</v>
      </c>
      <c r="W71" s="132">
        <f>'Μέση Ετήσια Κατανάλωση'!$G44*('Ενεργοί Πελάτες'!Y69-'Ενεργοί Πελάτες'!$S69)</f>
        <v>0</v>
      </c>
      <c r="X71" s="132">
        <f t="shared" si="152"/>
        <v>0</v>
      </c>
      <c r="Y71" s="6">
        <v>4.1454545454545455</v>
      </c>
      <c r="Z71" s="132">
        <f t="shared" si="153"/>
        <v>4.1454545454545455</v>
      </c>
      <c r="AA71" s="157">
        <f t="shared" si="154"/>
        <v>3.9433176799640667E-2</v>
      </c>
      <c r="AB71" s="158">
        <f>'Μέση Ετήσια Κατανάλωση'!$F44*'Ενεργοί Πελάτες'!AD69</f>
        <v>0</v>
      </c>
      <c r="AC71" s="132">
        <f>'Μέση Ετήσια Κατανάλωση'!$G44*('Ενεργοί Πελάτες'!AB69-'Ενεργοί Πελάτες'!$S69)</f>
        <v>0</v>
      </c>
      <c r="AD71" s="132">
        <f t="shared" si="155"/>
        <v>0</v>
      </c>
      <c r="AE71" s="6">
        <v>4.1724137931034484</v>
      </c>
      <c r="AF71" s="132">
        <f t="shared" si="156"/>
        <v>4.1724137931034484</v>
      </c>
      <c r="AG71" s="157">
        <f t="shared" si="157"/>
        <v>6.5033272837265758E-3</v>
      </c>
      <c r="AH71" s="158">
        <f>'Μέση Ετήσια Κατανάλωση'!$F44*'Ενεργοί Πελάτες'!AG69</f>
        <v>0</v>
      </c>
      <c r="AI71" s="132">
        <f>'Μέση Ετήσια Κατανάλωση'!$G44*('Ενεργοί Πελάτες'!AE69-'Ενεργοί Πελάτες'!$S69)</f>
        <v>0</v>
      </c>
      <c r="AJ71" s="132">
        <f t="shared" si="158"/>
        <v>0</v>
      </c>
      <c r="AK71" s="6">
        <v>4.129032258064516</v>
      </c>
      <c r="AL71" s="132">
        <f t="shared" si="159"/>
        <v>4.129032258064516</v>
      </c>
      <c r="AM71" s="157">
        <f t="shared" si="160"/>
        <v>-1.0397227406025117E-2</v>
      </c>
      <c r="AN71" s="158">
        <f>'Μέση Ετήσια Κατανάλωση'!$F44*'Ενεργοί Πελάτες'!AJ69</f>
        <v>0</v>
      </c>
      <c r="AO71" s="132">
        <f>'Μέση Ετήσια Κατανάλωση'!$G44*('Ενεργοί Πελάτες'!AH69-'Ενεργοί Πελάτες'!$S69)</f>
        <v>0</v>
      </c>
      <c r="AP71" s="132">
        <f t="shared" si="161"/>
        <v>0</v>
      </c>
      <c r="AQ71" s="6">
        <v>4.2222222222222223</v>
      </c>
      <c r="AR71" s="132">
        <f t="shared" si="162"/>
        <v>4.2222222222222223</v>
      </c>
      <c r="AS71" s="157">
        <f t="shared" si="163"/>
        <v>2.2569444444444496E-2</v>
      </c>
      <c r="AT71" s="152">
        <f t="shared" si="164"/>
        <v>20.657310456089657</v>
      </c>
      <c r="AU71" s="153">
        <f t="shared" si="165"/>
        <v>1.435827405474055E-2</v>
      </c>
    </row>
    <row r="72" spans="1:47" outlineLevel="1">
      <c r="B72" s="40" t="s">
        <v>84</v>
      </c>
      <c r="C72" s="52" t="s">
        <v>102</v>
      </c>
      <c r="D72" s="71">
        <v>0</v>
      </c>
      <c r="E72" s="58">
        <v>0</v>
      </c>
      <c r="F72" s="157">
        <f t="shared" si="144"/>
        <v>0</v>
      </c>
      <c r="G72" s="58">
        <v>0</v>
      </c>
      <c r="H72" s="157">
        <f t="shared" si="145"/>
        <v>0</v>
      </c>
      <c r="I72" s="58">
        <v>0</v>
      </c>
      <c r="J72" s="157">
        <f t="shared" si="146"/>
        <v>0</v>
      </c>
      <c r="K72" s="58">
        <v>0</v>
      </c>
      <c r="L72" s="123"/>
      <c r="M72" s="58">
        <v>0</v>
      </c>
      <c r="N72" s="157">
        <f t="shared" si="147"/>
        <v>0</v>
      </c>
      <c r="O72" s="152">
        <f t="shared" si="148"/>
        <v>0</v>
      </c>
      <c r="P72" s="153">
        <f t="shared" si="149"/>
        <v>0</v>
      </c>
      <c r="R72" s="158">
        <f>'Μέση Ετήσια Κατανάλωση'!$F45*'Ενεργοί Πελάτες'!X70</f>
        <v>0</v>
      </c>
      <c r="S72" s="6">
        <v>0</v>
      </c>
      <c r="T72" s="132">
        <f t="shared" si="150"/>
        <v>0</v>
      </c>
      <c r="U72" s="171">
        <f t="shared" si="151"/>
        <v>0</v>
      </c>
      <c r="V72" s="158">
        <f>'Μέση Ετήσια Κατανάλωση'!$F45*'Ενεργοί Πελάτες'!AA70</f>
        <v>0</v>
      </c>
      <c r="W72" s="132">
        <f>'Μέση Ετήσια Κατανάλωση'!$G45*('Ενεργοί Πελάτες'!Y70-'Ενεργοί Πελάτες'!$S70)</f>
        <v>0</v>
      </c>
      <c r="X72" s="132">
        <f t="shared" si="152"/>
        <v>0</v>
      </c>
      <c r="Y72" s="6">
        <v>0</v>
      </c>
      <c r="Z72" s="132">
        <f t="shared" si="153"/>
        <v>0</v>
      </c>
      <c r="AA72" s="157">
        <f t="shared" si="154"/>
        <v>0</v>
      </c>
      <c r="AB72" s="158">
        <f>'Μέση Ετήσια Κατανάλωση'!$F45*'Ενεργοί Πελάτες'!AD70</f>
        <v>0</v>
      </c>
      <c r="AC72" s="132">
        <f>'Μέση Ετήσια Κατανάλωση'!$G45*('Ενεργοί Πελάτες'!AB70-'Ενεργοί Πελάτες'!$S70)</f>
        <v>0</v>
      </c>
      <c r="AD72" s="132">
        <f t="shared" si="155"/>
        <v>0</v>
      </c>
      <c r="AE72" s="6">
        <v>0</v>
      </c>
      <c r="AF72" s="132">
        <f t="shared" si="156"/>
        <v>0</v>
      </c>
      <c r="AG72" s="157">
        <f t="shared" si="157"/>
        <v>0</v>
      </c>
      <c r="AH72" s="158">
        <f>'Μέση Ετήσια Κατανάλωση'!$F45*'Ενεργοί Πελάτες'!AG70</f>
        <v>0</v>
      </c>
      <c r="AI72" s="132">
        <f>'Μέση Ετήσια Κατανάλωση'!$G45*('Ενεργοί Πελάτες'!AE70-'Ενεργοί Πελάτες'!$S70)</f>
        <v>0</v>
      </c>
      <c r="AJ72" s="132">
        <f t="shared" si="158"/>
        <v>0</v>
      </c>
      <c r="AK72" s="6">
        <v>0</v>
      </c>
      <c r="AL72" s="132">
        <f t="shared" si="159"/>
        <v>0</v>
      </c>
      <c r="AM72" s="157">
        <f t="shared" si="160"/>
        <v>0</v>
      </c>
      <c r="AN72" s="158">
        <f>'Μέση Ετήσια Κατανάλωση'!$F45*'Ενεργοί Πελάτες'!AJ70</f>
        <v>0</v>
      </c>
      <c r="AO72" s="132">
        <f>'Μέση Ετήσια Κατανάλωση'!$G45*('Ενεργοί Πελάτες'!AH70-'Ενεργοί Πελάτες'!$S70)</f>
        <v>0</v>
      </c>
      <c r="AP72" s="132">
        <f t="shared" si="161"/>
        <v>0</v>
      </c>
      <c r="AQ72" s="6">
        <v>0</v>
      </c>
      <c r="AR72" s="132">
        <f t="shared" si="162"/>
        <v>0</v>
      </c>
      <c r="AS72" s="157">
        <f t="shared" si="163"/>
        <v>0</v>
      </c>
      <c r="AT72" s="152">
        <f t="shared" si="164"/>
        <v>0</v>
      </c>
      <c r="AU72" s="153">
        <f t="shared" si="165"/>
        <v>0</v>
      </c>
    </row>
    <row r="73" spans="1:47" s="43" customFormat="1" outlineLevel="1">
      <c r="A73"/>
      <c r="B73" s="40" t="s">
        <v>86</v>
      </c>
      <c r="C73" s="52" t="s">
        <v>102</v>
      </c>
      <c r="D73" s="71">
        <v>2.6613509608249997</v>
      </c>
      <c r="E73" s="58">
        <v>1.6480155322380954</v>
      </c>
      <c r="F73" s="157">
        <f t="shared" si="144"/>
        <v>-0.38075978835680419</v>
      </c>
      <c r="G73" s="58">
        <v>2.7298133031666665</v>
      </c>
      <c r="H73" s="157">
        <f t="shared" si="145"/>
        <v>0.65642449950664628</v>
      </c>
      <c r="I73" s="58">
        <v>2.5895677050930241</v>
      </c>
      <c r="J73" s="157">
        <f t="shared" si="146"/>
        <v>-5.1375527370664205E-2</v>
      </c>
      <c r="K73" s="58">
        <v>1.6110116880217389</v>
      </c>
      <c r="L73" s="123"/>
      <c r="M73" s="58">
        <v>2.353458164913043</v>
      </c>
      <c r="N73" s="157">
        <f t="shared" si="147"/>
        <v>-9.1177202942256882E-2</v>
      </c>
      <c r="O73" s="152">
        <f t="shared" si="148"/>
        <v>11.98220566623583</v>
      </c>
      <c r="P73" s="153">
        <f t="shared" si="149"/>
        <v>-3.0269437769121943E-2</v>
      </c>
      <c r="Q73"/>
      <c r="R73" s="158">
        <f>'Μέση Ετήσια Κατανάλωση'!$F46*'Ενεργοί Πελάτες'!X71</f>
        <v>0</v>
      </c>
      <c r="S73" s="6">
        <v>1.9940938186224626</v>
      </c>
      <c r="T73" s="132">
        <f t="shared" si="150"/>
        <v>1.9940938186224626</v>
      </c>
      <c r="U73" s="171">
        <f t="shared" si="151"/>
        <v>-0.15269629672973534</v>
      </c>
      <c r="V73" s="158">
        <f>'Μέση Ετήσια Κατανάλωση'!$F46*'Ενεργοί Πελάτες'!AA71</f>
        <v>0</v>
      </c>
      <c r="W73" s="132">
        <f>'Μέση Ετήσια Κατανάλωση'!$G46*('Ενεργοί Πελάτες'!Y71-'Ενεργοί Πελάτες'!$S71)</f>
        <v>0</v>
      </c>
      <c r="X73" s="132">
        <f t="shared" si="152"/>
        <v>0</v>
      </c>
      <c r="Y73" s="6">
        <v>2.0727272727272728</v>
      </c>
      <c r="Z73" s="132">
        <f t="shared" si="153"/>
        <v>2.0727272727272728</v>
      </c>
      <c r="AA73" s="157">
        <f t="shared" si="154"/>
        <v>3.9433176799640667E-2</v>
      </c>
      <c r="AB73" s="158">
        <f>'Μέση Ετήσια Κατανάλωση'!$F46*'Ενεργοί Πελάτες'!AD71</f>
        <v>0</v>
      </c>
      <c r="AC73" s="132">
        <f>'Μέση Ετήσια Κατανάλωση'!$G46*('Ενεργοί Πελάτες'!AB71-'Ενεργοί Πελάτες'!$S71)</f>
        <v>0</v>
      </c>
      <c r="AD73" s="132">
        <f t="shared" si="155"/>
        <v>0</v>
      </c>
      <c r="AE73" s="6">
        <v>2.0862068965517242</v>
      </c>
      <c r="AF73" s="132">
        <f t="shared" si="156"/>
        <v>2.0862068965517242</v>
      </c>
      <c r="AG73" s="157">
        <f t="shared" si="157"/>
        <v>6.5033272837265758E-3</v>
      </c>
      <c r="AH73" s="158">
        <f>'Μέση Ετήσια Κατανάλωση'!$F46*'Ενεργοί Πελάτες'!AG71</f>
        <v>0</v>
      </c>
      <c r="AI73" s="132">
        <f>'Μέση Ετήσια Κατανάλωση'!$G46*('Ενεργοί Πελάτες'!AE71-'Ενεργοί Πελάτες'!$S71)</f>
        <v>0</v>
      </c>
      <c r="AJ73" s="132">
        <f t="shared" si="158"/>
        <v>0</v>
      </c>
      <c r="AK73" s="6">
        <v>2.064516129032258</v>
      </c>
      <c r="AL73" s="132">
        <f t="shared" si="159"/>
        <v>2.064516129032258</v>
      </c>
      <c r="AM73" s="157">
        <f t="shared" si="160"/>
        <v>-1.0397227406025117E-2</v>
      </c>
      <c r="AN73" s="158">
        <f>'Μέση Ετήσια Κατανάλωση'!$F46*'Ενεργοί Πελάτες'!AJ71</f>
        <v>0</v>
      </c>
      <c r="AO73" s="132">
        <f>'Μέση Ετήσια Κατανάλωση'!$G46*('Ενεργοί Πελάτες'!AH71-'Ενεργοί Πελάτες'!$S71)</f>
        <v>0</v>
      </c>
      <c r="AP73" s="132">
        <f t="shared" si="161"/>
        <v>0</v>
      </c>
      <c r="AQ73" s="6">
        <v>2.1111111111111112</v>
      </c>
      <c r="AR73" s="132">
        <f t="shared" si="162"/>
        <v>2.1111111111111112</v>
      </c>
      <c r="AS73" s="157">
        <f t="shared" si="163"/>
        <v>2.2569444444444496E-2</v>
      </c>
      <c r="AT73" s="152">
        <f t="shared" si="164"/>
        <v>10.328655228044829</v>
      </c>
      <c r="AU73" s="153">
        <f t="shared" si="165"/>
        <v>1.435827405474055E-2</v>
      </c>
    </row>
    <row r="74" spans="1:47" outlineLevel="1">
      <c r="B74" s="40" t="s">
        <v>87</v>
      </c>
      <c r="C74" s="52" t="s">
        <v>102</v>
      </c>
      <c r="D74" s="71">
        <v>0</v>
      </c>
      <c r="E74" s="58">
        <v>0</v>
      </c>
      <c r="F74" s="157">
        <f t="shared" si="144"/>
        <v>0</v>
      </c>
      <c r="G74" s="58">
        <v>0</v>
      </c>
      <c r="H74" s="157">
        <f t="shared" si="145"/>
        <v>0</v>
      </c>
      <c r="I74" s="58">
        <v>0</v>
      </c>
      <c r="J74" s="157">
        <f t="shared" si="146"/>
        <v>0</v>
      </c>
      <c r="K74" s="58">
        <v>0</v>
      </c>
      <c r="L74" s="123"/>
      <c r="M74" s="58">
        <v>0</v>
      </c>
      <c r="N74" s="157">
        <f t="shared" si="147"/>
        <v>0</v>
      </c>
      <c r="O74" s="152">
        <f t="shared" si="148"/>
        <v>0</v>
      </c>
      <c r="P74" s="153">
        <f t="shared" si="149"/>
        <v>0</v>
      </c>
      <c r="R74" s="158">
        <f>'Μέση Ετήσια Κατανάλωση'!$F47*'Ενεργοί Πελάτες'!X72</f>
        <v>0</v>
      </c>
      <c r="S74" s="6">
        <v>0</v>
      </c>
      <c r="T74" s="132">
        <f t="shared" si="150"/>
        <v>0</v>
      </c>
      <c r="U74" s="171">
        <f t="shared" si="151"/>
        <v>0</v>
      </c>
      <c r="V74" s="158">
        <f>'Μέση Ετήσια Κατανάλωση'!$F47*'Ενεργοί Πελάτες'!AA72</f>
        <v>0</v>
      </c>
      <c r="W74" s="132">
        <f>'Μέση Ετήσια Κατανάλωση'!$G47*('Ενεργοί Πελάτες'!Y72-'Ενεργοί Πελάτες'!$S72)</f>
        <v>0</v>
      </c>
      <c r="X74" s="132">
        <f t="shared" si="152"/>
        <v>0</v>
      </c>
      <c r="Y74" s="6">
        <v>0</v>
      </c>
      <c r="Z74" s="132">
        <f t="shared" si="153"/>
        <v>0</v>
      </c>
      <c r="AA74" s="157">
        <f t="shared" si="154"/>
        <v>0</v>
      </c>
      <c r="AB74" s="158">
        <f>'Μέση Ετήσια Κατανάλωση'!$F47*'Ενεργοί Πελάτες'!AD72</f>
        <v>0</v>
      </c>
      <c r="AC74" s="132">
        <f>'Μέση Ετήσια Κατανάλωση'!$G47*('Ενεργοί Πελάτες'!AB72-'Ενεργοί Πελάτες'!$S72)</f>
        <v>0</v>
      </c>
      <c r="AD74" s="132">
        <f t="shared" si="155"/>
        <v>0</v>
      </c>
      <c r="AE74" s="6">
        <v>0</v>
      </c>
      <c r="AF74" s="132">
        <f t="shared" si="156"/>
        <v>0</v>
      </c>
      <c r="AG74" s="157">
        <f t="shared" si="157"/>
        <v>0</v>
      </c>
      <c r="AH74" s="158">
        <f>'Μέση Ετήσια Κατανάλωση'!$F47*'Ενεργοί Πελάτες'!AG72</f>
        <v>0</v>
      </c>
      <c r="AI74" s="132">
        <f>'Μέση Ετήσια Κατανάλωση'!$G47*('Ενεργοί Πελάτες'!AE72-'Ενεργοί Πελάτες'!$S72)</f>
        <v>0</v>
      </c>
      <c r="AJ74" s="132">
        <f t="shared" si="158"/>
        <v>0</v>
      </c>
      <c r="AK74" s="6">
        <v>0</v>
      </c>
      <c r="AL74" s="132">
        <f t="shared" si="159"/>
        <v>0</v>
      </c>
      <c r="AM74" s="157">
        <f t="shared" si="160"/>
        <v>0</v>
      </c>
      <c r="AN74" s="158">
        <f>'Μέση Ετήσια Κατανάλωση'!$F47*'Ενεργοί Πελάτες'!AJ72</f>
        <v>0</v>
      </c>
      <c r="AO74" s="132">
        <f>'Μέση Ετήσια Κατανάλωση'!$G47*('Ενεργοί Πελάτες'!AH72-'Ενεργοί Πελάτες'!$S72)</f>
        <v>0</v>
      </c>
      <c r="AP74" s="132">
        <f t="shared" si="161"/>
        <v>0</v>
      </c>
      <c r="AQ74" s="6">
        <v>0</v>
      </c>
      <c r="AR74" s="132">
        <f t="shared" si="162"/>
        <v>0</v>
      </c>
      <c r="AS74" s="157">
        <f t="shared" si="163"/>
        <v>0</v>
      </c>
      <c r="AT74" s="152">
        <f t="shared" si="164"/>
        <v>0</v>
      </c>
      <c r="AU74" s="153">
        <f t="shared" si="165"/>
        <v>0</v>
      </c>
    </row>
    <row r="75" spans="1:47" ht="16.5" customHeight="1" outlineLevel="1">
      <c r="B75" s="40" t="s">
        <v>88</v>
      </c>
      <c r="C75" s="52" t="s">
        <v>102</v>
      </c>
      <c r="D75" s="71">
        <v>0</v>
      </c>
      <c r="E75" s="58">
        <v>0</v>
      </c>
      <c r="F75" s="157">
        <f t="shared" si="144"/>
        <v>0</v>
      </c>
      <c r="G75" s="58">
        <v>0</v>
      </c>
      <c r="H75" s="157">
        <f t="shared" si="145"/>
        <v>0</v>
      </c>
      <c r="I75" s="58">
        <v>0</v>
      </c>
      <c r="J75" s="157">
        <f t="shared" si="146"/>
        <v>0</v>
      </c>
      <c r="K75" s="58">
        <v>0</v>
      </c>
      <c r="L75" s="123"/>
      <c r="M75" s="58">
        <v>0</v>
      </c>
      <c r="N75" s="157">
        <f t="shared" si="147"/>
        <v>0</v>
      </c>
      <c r="O75" s="152">
        <f t="shared" si="148"/>
        <v>0</v>
      </c>
      <c r="P75" s="153">
        <f t="shared" si="149"/>
        <v>0</v>
      </c>
      <c r="R75" s="158">
        <f>'Μέση Ετήσια Κατανάλωση'!$F48*'Ενεργοί Πελάτες'!X73</f>
        <v>0</v>
      </c>
      <c r="S75" s="6">
        <v>0</v>
      </c>
      <c r="T75" s="132">
        <f t="shared" si="150"/>
        <v>0</v>
      </c>
      <c r="U75" s="171">
        <f t="shared" si="151"/>
        <v>0</v>
      </c>
      <c r="V75" s="158">
        <f>'Μέση Ετήσια Κατανάλωση'!$F48*'Ενεργοί Πελάτες'!AA73</f>
        <v>0</v>
      </c>
      <c r="W75" s="132">
        <f>'Μέση Ετήσια Κατανάλωση'!$G48*('Ενεργοί Πελάτες'!Y73-'Ενεργοί Πελάτες'!$S73)</f>
        <v>0</v>
      </c>
      <c r="X75" s="132">
        <f t="shared" si="152"/>
        <v>0</v>
      </c>
      <c r="Y75" s="6">
        <v>0</v>
      </c>
      <c r="Z75" s="132">
        <f t="shared" si="153"/>
        <v>0</v>
      </c>
      <c r="AA75" s="157">
        <f t="shared" si="154"/>
        <v>0</v>
      </c>
      <c r="AB75" s="158">
        <f>'Μέση Ετήσια Κατανάλωση'!$F48*'Ενεργοί Πελάτες'!AD73</f>
        <v>0</v>
      </c>
      <c r="AC75" s="132">
        <f>'Μέση Ετήσια Κατανάλωση'!$G48*('Ενεργοί Πελάτες'!AB73-'Ενεργοί Πελάτες'!$S73)</f>
        <v>0</v>
      </c>
      <c r="AD75" s="132">
        <f t="shared" si="155"/>
        <v>0</v>
      </c>
      <c r="AE75" s="6">
        <v>0</v>
      </c>
      <c r="AF75" s="132">
        <f t="shared" si="156"/>
        <v>0</v>
      </c>
      <c r="AG75" s="157">
        <f t="shared" si="157"/>
        <v>0</v>
      </c>
      <c r="AH75" s="158">
        <f>'Μέση Ετήσια Κατανάλωση'!$F48*'Ενεργοί Πελάτες'!AG73</f>
        <v>0</v>
      </c>
      <c r="AI75" s="132">
        <f>'Μέση Ετήσια Κατανάλωση'!$G48*('Ενεργοί Πελάτες'!AE73-'Ενεργοί Πελάτες'!$S73)</f>
        <v>0</v>
      </c>
      <c r="AJ75" s="132">
        <f t="shared" si="158"/>
        <v>0</v>
      </c>
      <c r="AK75" s="6">
        <v>0</v>
      </c>
      <c r="AL75" s="132">
        <f t="shared" si="159"/>
        <v>0</v>
      </c>
      <c r="AM75" s="157">
        <f t="shared" si="160"/>
        <v>0</v>
      </c>
      <c r="AN75" s="158">
        <f>'Μέση Ετήσια Κατανάλωση'!$F48*'Ενεργοί Πελάτες'!AJ73</f>
        <v>0</v>
      </c>
      <c r="AO75" s="132">
        <f>'Μέση Ετήσια Κατανάλωση'!$G48*('Ενεργοί Πελάτες'!AH73-'Ενεργοί Πελάτες'!$S73)</f>
        <v>0</v>
      </c>
      <c r="AP75" s="132">
        <f t="shared" si="161"/>
        <v>0</v>
      </c>
      <c r="AQ75" s="6">
        <v>0</v>
      </c>
      <c r="AR75" s="132">
        <f t="shared" si="162"/>
        <v>0</v>
      </c>
      <c r="AS75" s="157">
        <f t="shared" si="163"/>
        <v>0</v>
      </c>
      <c r="AT75" s="152">
        <f t="shared" si="164"/>
        <v>0</v>
      </c>
      <c r="AU75" s="153">
        <f t="shared" si="165"/>
        <v>0</v>
      </c>
    </row>
    <row r="76" spans="1:47" ht="15" customHeight="1" outlineLevel="1">
      <c r="B76" s="339" t="s">
        <v>95</v>
      </c>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62"/>
    </row>
    <row r="77" spans="1:47" ht="15" customHeight="1" outlineLevel="1">
      <c r="B77" s="282" t="s">
        <v>114</v>
      </c>
      <c r="C77" s="38" t="s">
        <v>102</v>
      </c>
      <c r="D77" s="174">
        <f>SUM(D62:D75)</f>
        <v>106.45403843299998</v>
      </c>
      <c r="E77" s="159">
        <f>SUM(E62:E75)</f>
        <v>69.21665235399999</v>
      </c>
      <c r="F77" s="156">
        <f>IFERROR((E77-D77)/D77,0)</f>
        <v>-0.34979777777464449</v>
      </c>
      <c r="G77" s="159">
        <f>SUM(G62:G75)</f>
        <v>114.65215873299998</v>
      </c>
      <c r="H77" s="156">
        <f t="shared" ref="H77" si="166">IFERROR((G77-E77)/E77,0)</f>
        <v>0.6564244995066465</v>
      </c>
      <c r="I77" s="159">
        <f>SUM(I62:I75)</f>
        <v>111.35141131900002</v>
      </c>
      <c r="J77" s="156">
        <f t="shared" ref="J77" si="167">IFERROR((I77-G77)/G77,0)</f>
        <v>-2.8789230403299098E-2</v>
      </c>
      <c r="K77" s="159">
        <f>SUM(K62:K75)</f>
        <v>74.106537648999989</v>
      </c>
      <c r="L77" s="125"/>
      <c r="M77" s="159">
        <f>SUM(M62:M75)</f>
        <v>108.25907558599999</v>
      </c>
      <c r="N77" s="156">
        <f>IFERROR((M77-I77)/I77,0)</f>
        <v>-2.7770961287065233E-2</v>
      </c>
      <c r="O77" s="159">
        <f>SUM(O62:O75)</f>
        <v>509.93333642499999</v>
      </c>
      <c r="P77" s="153">
        <f>IFERROR((M77/D77)^(1/4)-1,0)</f>
        <v>4.212315593487892E-3</v>
      </c>
      <c r="R77" s="159">
        <f>SUM(R62:R75)</f>
        <v>6.1971931368268978</v>
      </c>
      <c r="S77" s="144">
        <f>SUM(S62:S75)</f>
        <v>97.495685431541148</v>
      </c>
      <c r="T77" s="144">
        <f>SUM(T62:T75)</f>
        <v>103.69287856836803</v>
      </c>
      <c r="U77" s="156">
        <f>IFERROR((T77-M77)/M77,0)</f>
        <v>-4.2178422390135965E-2</v>
      </c>
      <c r="V77" s="144">
        <f>SUM(V62:V75)</f>
        <v>3.0985965684134489</v>
      </c>
      <c r="W77" s="144">
        <f>SUM(W62:W75)</f>
        <v>12.394386273653796</v>
      </c>
      <c r="X77" s="144">
        <f>SUM(X62:X75)</f>
        <v>15.492982842067244</v>
      </c>
      <c r="Y77" s="144">
        <f>SUM(Y62:Y75)</f>
        <v>98.507017157932751</v>
      </c>
      <c r="Z77" s="144">
        <f>SUM(Z62:Z75)</f>
        <v>113.99999999999999</v>
      </c>
      <c r="AA77" s="156">
        <f>IFERROR((Z77-T77)/T77,0)</f>
        <v>9.9400475461158516E-2</v>
      </c>
      <c r="AB77" s="144">
        <f>SUM(AB62:AB75)</f>
        <v>3.0985965684134489</v>
      </c>
      <c r="AC77" s="144">
        <f>SUM(AC62:AC75)</f>
        <v>18.591579410480694</v>
      </c>
      <c r="AD77" s="144">
        <f>SUM(AD62:AD75)</f>
        <v>21.690175978894143</v>
      </c>
      <c r="AE77" s="144">
        <f>SUM(AE62:AE75)</f>
        <v>99.30982402110584</v>
      </c>
      <c r="AF77" s="144">
        <f>SUM(AF62:AF75)</f>
        <v>121</v>
      </c>
      <c r="AG77" s="156">
        <f t="shared" ref="AG77" si="168">IFERROR((AF77-Z77)/Z77,0)</f>
        <v>6.140350877192996E-2</v>
      </c>
      <c r="AH77" s="144">
        <f>SUM(AH62:AH75)</f>
        <v>4.1314620912179318</v>
      </c>
      <c r="AI77" s="144">
        <f>SUM(AI62:AI75)</f>
        <v>24.788772547307591</v>
      </c>
      <c r="AJ77" s="144">
        <f>SUM(AJ62:AJ75)</f>
        <v>28.920234638525521</v>
      </c>
      <c r="AK77" s="144">
        <f>SUM(AK62:AK75)</f>
        <v>99.079765361474472</v>
      </c>
      <c r="AL77" s="144">
        <f>SUM(AL62:AL75)</f>
        <v>128</v>
      </c>
      <c r="AM77" s="156">
        <f t="shared" ref="AM77" si="169">IFERROR((AL77-AF77)/AF77,0)</f>
        <v>5.7851239669421489E-2</v>
      </c>
      <c r="AN77" s="144">
        <f>SUM(AN62:AN75)</f>
        <v>1.032865522804483</v>
      </c>
      <c r="AO77" s="144">
        <f>SUM(AO62:AO75)</f>
        <v>33.051696729743455</v>
      </c>
      <c r="AP77" s="144">
        <f>SUM(AP62:AP75)</f>
        <v>34.08456225254794</v>
      </c>
      <c r="AQ77" s="144">
        <f>SUM(AQ62:AQ75)</f>
        <v>98.915437747452074</v>
      </c>
      <c r="AR77" s="144">
        <f>SUM(AR62:AR75)</f>
        <v>133</v>
      </c>
      <c r="AS77" s="156">
        <f>IFERROR((AR77-AL77)/AL77,0)</f>
        <v>3.90625E-2</v>
      </c>
      <c r="AT77" s="144">
        <f>SUM(AT62:AT75)</f>
        <v>599.6928785683682</v>
      </c>
      <c r="AU77" s="153">
        <f>IFERROR((AR77/T77)^(1/4)-1,0)</f>
        <v>6.4205937194845797E-2</v>
      </c>
    </row>
    <row r="78" spans="1:47" ht="15" customHeight="1"/>
    <row r="79" spans="1:47" ht="15.6">
      <c r="B79" s="332" t="s">
        <v>53</v>
      </c>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row>
    <row r="80" spans="1:47" ht="5.45" customHeight="1" outlineLevel="1">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row>
    <row r="81" spans="1:47" outlineLevel="1">
      <c r="B81" s="359"/>
      <c r="C81" s="344" t="s">
        <v>93</v>
      </c>
      <c r="D81" s="347" t="s">
        <v>106</v>
      </c>
      <c r="E81" s="348"/>
      <c r="F81" s="348"/>
      <c r="G81" s="348"/>
      <c r="H81" s="348"/>
      <c r="I81" s="348"/>
      <c r="J81" s="348"/>
      <c r="K81" s="348"/>
      <c r="L81" s="349"/>
      <c r="M81" s="347"/>
      <c r="N81" s="349"/>
      <c r="O81" s="355" t="str">
        <f xml:space="preserve"> D82&amp;" - "&amp;M82</f>
        <v>2019 - 2023</v>
      </c>
      <c r="P81" s="367"/>
      <c r="R81" s="347" t="s">
        <v>107</v>
      </c>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9"/>
    </row>
    <row r="82" spans="1:47" outlineLevel="1">
      <c r="B82" s="360"/>
      <c r="C82" s="345"/>
      <c r="D82" s="70">
        <f>$C$3-5</f>
        <v>2019</v>
      </c>
      <c r="E82" s="347">
        <f>$C$3-4</f>
        <v>2020</v>
      </c>
      <c r="F82" s="349"/>
      <c r="G82" s="347">
        <f>$C$3-3</f>
        <v>2021</v>
      </c>
      <c r="H82" s="349"/>
      <c r="I82" s="347">
        <f>$C$3-2</f>
        <v>2022</v>
      </c>
      <c r="J82" s="349"/>
      <c r="K82" s="347" t="str">
        <f>$C$3-1&amp;""&amp;" ("&amp;"Σεπ"&amp;")"</f>
        <v>2023 (Σεπ)</v>
      </c>
      <c r="L82" s="349"/>
      <c r="M82" s="347">
        <f>$C$3-1</f>
        <v>2023</v>
      </c>
      <c r="N82" s="349"/>
      <c r="O82" s="357"/>
      <c r="P82" s="368"/>
      <c r="R82" s="369">
        <f>$C$3</f>
        <v>2024</v>
      </c>
      <c r="S82" s="370"/>
      <c r="T82" s="370"/>
      <c r="U82" s="371"/>
      <c r="V82" s="369">
        <f>$C$3+1</f>
        <v>2025</v>
      </c>
      <c r="W82" s="370"/>
      <c r="X82" s="370"/>
      <c r="Y82" s="370"/>
      <c r="Z82" s="370"/>
      <c r="AA82" s="371"/>
      <c r="AB82" s="347">
        <f>$C$3+2</f>
        <v>2026</v>
      </c>
      <c r="AC82" s="348"/>
      <c r="AD82" s="348"/>
      <c r="AE82" s="348"/>
      <c r="AF82" s="348"/>
      <c r="AG82" s="349"/>
      <c r="AH82" s="347">
        <f>$C$3+3</f>
        <v>2027</v>
      </c>
      <c r="AI82" s="348"/>
      <c r="AJ82" s="348"/>
      <c r="AK82" s="348"/>
      <c r="AL82" s="348"/>
      <c r="AM82" s="349"/>
      <c r="AN82" s="347">
        <f>$C$3+4</f>
        <v>2028</v>
      </c>
      <c r="AO82" s="348"/>
      <c r="AP82" s="348"/>
      <c r="AQ82" s="348"/>
      <c r="AR82" s="348"/>
      <c r="AS82" s="349"/>
      <c r="AT82" s="337" t="str">
        <f>R82&amp;" - "&amp;AN82</f>
        <v>2024 - 2028</v>
      </c>
      <c r="AU82" s="363"/>
    </row>
    <row r="83" spans="1:47" ht="15" customHeight="1" outlineLevel="1">
      <c r="B83" s="360"/>
      <c r="C83" s="345"/>
      <c r="D83" s="381" t="s">
        <v>138</v>
      </c>
      <c r="E83" s="374" t="s">
        <v>138</v>
      </c>
      <c r="F83" s="379" t="s">
        <v>110</v>
      </c>
      <c r="G83" s="374" t="s">
        <v>138</v>
      </c>
      <c r="H83" s="379" t="s">
        <v>110</v>
      </c>
      <c r="I83" s="374" t="s">
        <v>138</v>
      </c>
      <c r="J83" s="376" t="s">
        <v>110</v>
      </c>
      <c r="K83" s="374" t="s">
        <v>138</v>
      </c>
      <c r="L83" s="376" t="s">
        <v>110</v>
      </c>
      <c r="M83" s="374" t="s">
        <v>138</v>
      </c>
      <c r="N83" s="376" t="s">
        <v>110</v>
      </c>
      <c r="O83" s="374" t="s">
        <v>111</v>
      </c>
      <c r="P83" s="372" t="s">
        <v>112</v>
      </c>
      <c r="R83" s="374" t="str">
        <f>"Διανεμόμενες ποσότητες σε πελάτες που συνδέθηκαν το "&amp;R82</f>
        <v>Διανεμόμενες ποσότητες σε πελάτες που συνδέθηκαν το 2024</v>
      </c>
      <c r="S83" s="378" t="s">
        <v>139</v>
      </c>
      <c r="T83" s="378" t="s">
        <v>140</v>
      </c>
      <c r="U83" s="387" t="s">
        <v>110</v>
      </c>
      <c r="V83" s="369" t="s">
        <v>141</v>
      </c>
      <c r="W83" s="370"/>
      <c r="X83" s="370"/>
      <c r="Y83" s="378" t="s">
        <v>139</v>
      </c>
      <c r="Z83" s="378" t="s">
        <v>140</v>
      </c>
      <c r="AA83" s="371" t="s">
        <v>110</v>
      </c>
      <c r="AB83" s="369" t="s">
        <v>141</v>
      </c>
      <c r="AC83" s="370"/>
      <c r="AD83" s="370"/>
      <c r="AE83" s="378" t="s">
        <v>139</v>
      </c>
      <c r="AF83" s="378" t="s">
        <v>140</v>
      </c>
      <c r="AG83" s="371" t="s">
        <v>110</v>
      </c>
      <c r="AH83" s="369" t="s">
        <v>141</v>
      </c>
      <c r="AI83" s="370"/>
      <c r="AJ83" s="370"/>
      <c r="AK83" s="378" t="s">
        <v>139</v>
      </c>
      <c r="AL83" s="378" t="s">
        <v>140</v>
      </c>
      <c r="AM83" s="371" t="s">
        <v>110</v>
      </c>
      <c r="AN83" s="369" t="s">
        <v>141</v>
      </c>
      <c r="AO83" s="370"/>
      <c r="AP83" s="370"/>
      <c r="AQ83" s="378" t="s">
        <v>139</v>
      </c>
      <c r="AR83" s="378" t="s">
        <v>140</v>
      </c>
      <c r="AS83" s="371" t="s">
        <v>110</v>
      </c>
      <c r="AT83" s="385" t="s">
        <v>111</v>
      </c>
      <c r="AU83" s="383" t="s">
        <v>112</v>
      </c>
    </row>
    <row r="84" spans="1:47" ht="57.95" outlineLevel="1">
      <c r="B84" s="361"/>
      <c r="C84" s="346"/>
      <c r="D84" s="382"/>
      <c r="E84" s="375"/>
      <c r="F84" s="380"/>
      <c r="G84" s="375"/>
      <c r="H84" s="380"/>
      <c r="I84" s="375"/>
      <c r="J84" s="377"/>
      <c r="K84" s="375"/>
      <c r="L84" s="377"/>
      <c r="M84" s="375"/>
      <c r="N84" s="377"/>
      <c r="O84" s="375"/>
      <c r="P84" s="373"/>
      <c r="R84" s="375"/>
      <c r="S84" s="378"/>
      <c r="T84" s="378"/>
      <c r="U84" s="387"/>
      <c r="V84" s="106" t="str">
        <f>"Διανεμόμενες ποσότητες σε πελάτες που συνδέθηκαν το "&amp;V82</f>
        <v>Διανεμόμενες ποσότητες σε πελάτες που συνδέθηκαν το 2025</v>
      </c>
      <c r="W84" s="87" t="str">
        <f>"Διανεμόμενες ποσότητες σε πελάτες που συνδέθηκαν το "&amp;R82</f>
        <v>Διανεμόμενες ποσότητες σε πελάτες που συνδέθηκαν το 2024</v>
      </c>
      <c r="X84" s="48" t="s">
        <v>142</v>
      </c>
      <c r="Y84" s="378"/>
      <c r="Z84" s="378"/>
      <c r="AA84" s="371"/>
      <c r="AB84" s="106" t="str">
        <f>"Διανεμόμενες ποσότητες σε πελάτες που συνδέθηκαν το "&amp;AB82</f>
        <v>Διανεμόμενες ποσότητες σε πελάτες που συνδέθηκαν το 2026</v>
      </c>
      <c r="AC84" s="87" t="str">
        <f>"Διανεμόμενες ποσότητες σε πελάτες που συνδέθηκαν το "&amp;$R$12&amp;" - "&amp;V82</f>
        <v>Διανεμόμενες ποσότητες σε πελάτες που συνδέθηκαν το 2024 - 2025</v>
      </c>
      <c r="AD84" s="48" t="s">
        <v>142</v>
      </c>
      <c r="AE84" s="378"/>
      <c r="AF84" s="378"/>
      <c r="AG84" s="371"/>
      <c r="AH84" s="106" t="str">
        <f>"Διανεμόμενες ποσότητες σε πελάτες που συνδέθηκαν το "&amp;AH82</f>
        <v>Διανεμόμενες ποσότητες σε πελάτες που συνδέθηκαν το 2027</v>
      </c>
      <c r="AI84" s="87" t="str">
        <f>"Διανεμόμενες ποσότητες σε πελάτες που συνδέθηκαν το "&amp;$R$12&amp;" - "&amp;AB82</f>
        <v>Διανεμόμενες ποσότητες σε πελάτες που συνδέθηκαν το 2024 - 2026</v>
      </c>
      <c r="AJ84" s="48" t="s">
        <v>142</v>
      </c>
      <c r="AK84" s="378"/>
      <c r="AL84" s="378"/>
      <c r="AM84" s="371"/>
      <c r="AN84" s="106" t="str">
        <f>"Διανεμόμενες ποσότητες σε πελάτες που συνδέθηκαν το "&amp;AN82</f>
        <v>Διανεμόμενες ποσότητες σε πελάτες που συνδέθηκαν το 2028</v>
      </c>
      <c r="AO84" s="87" t="str">
        <f>"Διανεμόμενες ποσότητες σε πελάτες που συνδέθηκαν το "&amp;$R$12&amp;" - "&amp;AH82</f>
        <v>Διανεμόμενες ποσότητες σε πελάτες που συνδέθηκαν το 2024 - 2027</v>
      </c>
      <c r="AP84" s="48" t="s">
        <v>142</v>
      </c>
      <c r="AQ84" s="378"/>
      <c r="AR84" s="378"/>
      <c r="AS84" s="371"/>
      <c r="AT84" s="386"/>
      <c r="AU84" s="384"/>
    </row>
    <row r="85" spans="1:47" outlineLevel="1">
      <c r="B85" s="40" t="s">
        <v>74</v>
      </c>
      <c r="C85" s="52" t="s">
        <v>102</v>
      </c>
      <c r="D85" s="71">
        <v>217052.48039081341</v>
      </c>
      <c r="E85" s="58">
        <v>195307.52261738171</v>
      </c>
      <c r="F85" s="157">
        <f t="shared" ref="F85" si="170">IFERROR((E85-D85)/D85,0)</f>
        <v>-0.10018294992196754</v>
      </c>
      <c r="G85" s="58">
        <v>229677.76905663012</v>
      </c>
      <c r="H85" s="157">
        <f>IFERROR((G85-E85)/E85,0)</f>
        <v>0.17598014648202587</v>
      </c>
      <c r="I85" s="58">
        <v>204179.8882832863</v>
      </c>
      <c r="J85" s="157">
        <f>IFERROR((I85-G85)/G85,0)</f>
        <v>-0.11101588489853788</v>
      </c>
      <c r="K85" s="58">
        <v>127141.95493509572</v>
      </c>
      <c r="L85" s="123"/>
      <c r="M85" s="58">
        <v>178314.40631577038</v>
      </c>
      <c r="N85" s="157">
        <f>IFERROR((M85-I85)/I85,0)</f>
        <v>-0.12667987128893543</v>
      </c>
      <c r="O85" s="152">
        <f t="shared" ref="O85" si="171">D85+E85+G85+I85+M85</f>
        <v>1024532.0666638819</v>
      </c>
      <c r="P85" s="153">
        <f t="shared" ref="P85" si="172">IFERROR((M85/D85)^(1/4)-1,0)</f>
        <v>-4.7959508881954105E-2</v>
      </c>
      <c r="R85" s="158">
        <f>'Μέση Ετήσια Κατανάλωση'!$F56*'Ενεργοί Πελάτες'!X83</f>
        <v>44.888081796510988</v>
      </c>
      <c r="S85" s="6">
        <v>187999.49087415883</v>
      </c>
      <c r="T85" s="132">
        <f>R85+S85</f>
        <v>188044.37895595536</v>
      </c>
      <c r="U85" s="171">
        <f t="shared" ref="U85" si="173">IFERROR((T85-M85)/M85,0)</f>
        <v>5.4566385527788079E-2</v>
      </c>
      <c r="V85" s="158">
        <f>'Μέση Ετήσια Κατανάλωση'!$F56*'Ενεργοί Πελάτες'!AA83</f>
        <v>1526.1947810813735</v>
      </c>
      <c r="W85" s="132">
        <f>'Μέση Ετήσια Κατανάλωση'!$G56*('Ενεργοί Πελάτες'!Y83-'Ενεργοί Πελάτες'!$S83)</f>
        <v>89.776163593021977</v>
      </c>
      <c r="X85" s="132">
        <f>V85+W85</f>
        <v>1615.9709446743955</v>
      </c>
      <c r="Y85" s="6">
        <v>193537.38980568634</v>
      </c>
      <c r="Z85" s="132">
        <f>X85+Y85</f>
        <v>195153.36075036073</v>
      </c>
      <c r="AA85" s="157">
        <f t="shared" ref="AA85" si="174">IFERROR((Z85-T85)/T85,0)</f>
        <v>3.7804808810958816E-2</v>
      </c>
      <c r="AB85" s="158">
        <f>'Μέση Ετήσια Κατανάλωση'!$F56*'Ενεργοί Πελάτες'!AD83</f>
        <v>1256.8662903023078</v>
      </c>
      <c r="AC85" s="132">
        <f>'Μέση Ετήσια Κατανάλωση'!$G56*('Ενεργοί Πελάτες'!AB83-'Ενεργοί Πελάτες'!$S83)</f>
        <v>3142.165725755769</v>
      </c>
      <c r="AD85" s="132">
        <f>AB85+AC85</f>
        <v>4399.0320160580768</v>
      </c>
      <c r="AE85" s="6">
        <v>194057.71355445927</v>
      </c>
      <c r="AF85" s="132">
        <f>AD85+AE85</f>
        <v>198456.74557051735</v>
      </c>
      <c r="AG85" s="157">
        <f>IFERROR((AF85-Z85)/Z85,0)</f>
        <v>1.692712237931833E-2</v>
      </c>
      <c r="AH85" s="158">
        <f>'Μέση Ετήσια Κατανάλωση'!$F56*'Ενεργοί Πελάτες'!AG83</f>
        <v>1256.8662903023078</v>
      </c>
      <c r="AI85" s="132">
        <f>'Μέση Ετήσια Κατανάλωση'!$G56*('Ενεργοί Πελάτες'!AE83-'Ενεργοί Πελάτες'!$S83)</f>
        <v>5655.8983063603846</v>
      </c>
      <c r="AJ85" s="132">
        <f>AH85+AI85</f>
        <v>6912.7645966626924</v>
      </c>
      <c r="AK85" s="6">
        <v>194674.47310064465</v>
      </c>
      <c r="AL85" s="132">
        <f>AJ85+AK85</f>
        <v>201587.23769730734</v>
      </c>
      <c r="AM85" s="157">
        <f>IFERROR((AL85-AF85)/AF85,0)</f>
        <v>1.5774178488065747E-2</v>
      </c>
      <c r="AN85" s="158">
        <f>'Μέση Ετήσια Κατανάλωση'!$F56*'Ενεργοί Πελάτες'!AJ83</f>
        <v>1167.0901267092856</v>
      </c>
      <c r="AO85" s="132">
        <f>'Μέση Ετήσια Κατανάλωση'!$G56*('Ενεργοί Πελάτες'!AH83-'Ενεργοί Πελάτες'!$S83)</f>
        <v>8169.6308869650002</v>
      </c>
      <c r="AP85" s="132">
        <f>AN85+AO85</f>
        <v>9336.7210136742851</v>
      </c>
      <c r="AQ85" s="6">
        <v>195325.60006419738</v>
      </c>
      <c r="AR85" s="132">
        <f>AP85+AQ85</f>
        <v>204662.32107787166</v>
      </c>
      <c r="AS85" s="157">
        <f>IFERROR((AR85-AL85)/AL85,0)</f>
        <v>1.525435546262954E-2</v>
      </c>
      <c r="AT85" s="152">
        <f t="shared" ref="AT85" si="175">T85+Z85+AF85+AL85+AR85</f>
        <v>987904.0440520125</v>
      </c>
      <c r="AU85" s="153">
        <f t="shared" ref="AU85" si="176">IFERROR((AR85/T85)^(1/4)-1,0)</f>
        <v>2.1396545774168274E-2</v>
      </c>
    </row>
    <row r="86" spans="1:47" outlineLevel="1">
      <c r="B86" s="40" t="s">
        <v>75</v>
      </c>
      <c r="C86" s="52" t="s">
        <v>102</v>
      </c>
      <c r="D86" s="71">
        <v>12415.023114937461</v>
      </c>
      <c r="E86" s="58">
        <v>11781.892315665718</v>
      </c>
      <c r="F86" s="157">
        <f t="shared" ref="F86:F98" si="177">IFERROR((E86-D86)/D86,0)</f>
        <v>-5.0997150259831169E-2</v>
      </c>
      <c r="G86" s="58">
        <v>14477.662164758314</v>
      </c>
      <c r="H86" s="157">
        <f t="shared" ref="H86:H98" si="178">IFERROR((G86-E86)/E86,0)</f>
        <v>0.22880618638044947</v>
      </c>
      <c r="I86" s="58">
        <v>13724.7991203314</v>
      </c>
      <c r="J86" s="157">
        <f t="shared" ref="J86:J98" si="179">IFERROR((I86-G86)/G86,0)</f>
        <v>-5.2001699988520403E-2</v>
      </c>
      <c r="K86" s="58">
        <v>8825.9893669766261</v>
      </c>
      <c r="L86" s="123"/>
      <c r="M86" s="58">
        <v>12504.516571933405</v>
      </c>
      <c r="N86" s="157">
        <f t="shared" ref="N86:N98" si="180">IFERROR((M86-I86)/I86,0)</f>
        <v>-8.8910776594923968E-2</v>
      </c>
      <c r="O86" s="152">
        <f t="shared" ref="O86:O98" si="181">D86+E86+G86+I86+M86</f>
        <v>64903.893287626299</v>
      </c>
      <c r="P86" s="153">
        <f t="shared" ref="P86:P98" si="182">IFERROR((M86/D86)^(1/4)-1,0)</f>
        <v>1.7972691522636364E-3</v>
      </c>
      <c r="R86" s="158">
        <f>'Μέση Ετήσια Κατανάλωση'!$F57*'Ενεργοί Πελάτες'!X84</f>
        <v>89.776163593021977</v>
      </c>
      <c r="S86" s="6">
        <v>13266.647014586984</v>
      </c>
      <c r="T86" s="132">
        <f t="shared" ref="T86:T98" si="183">R86+S86</f>
        <v>13356.423178180006</v>
      </c>
      <c r="U86" s="171">
        <f t="shared" ref="U86:U98" si="184">IFERROR((T86-M86)/M86,0)</f>
        <v>6.8127912130463278E-2</v>
      </c>
      <c r="V86" s="158">
        <f>'Μέση Ετήσια Κατανάλωση'!$F57*'Ενεργοί Πελάτες'!AA84</f>
        <v>134.66424538953297</v>
      </c>
      <c r="W86" s="132">
        <f>'Μέση Ετήσια Κατανάλωση'!$G57*('Ενεργοί Πελάτες'!Y84-'Ενεργοί Πελάτες'!$S84)</f>
        <v>179.55232718604395</v>
      </c>
      <c r="X86" s="132">
        <f t="shared" ref="X86:X98" si="185">V86+W86</f>
        <v>314.21657257557695</v>
      </c>
      <c r="Y86" s="6">
        <v>13599.661493802489</v>
      </c>
      <c r="Z86" s="132">
        <f t="shared" ref="Z86:Z98" si="186">X86+Y86</f>
        <v>13913.878066378065</v>
      </c>
      <c r="AA86" s="157">
        <f t="shared" ref="AA86:AA98" si="187">IFERROR((Z86-T86)/T86,0)</f>
        <v>4.1736839329017117E-2</v>
      </c>
      <c r="AB86" s="158">
        <f>'Μέση Ετήσια Κατανάλωση'!$F57*'Ενεργοί Πελάτες'!AD84</f>
        <v>179.55232718604395</v>
      </c>
      <c r="AC86" s="132">
        <f>'Μέση Ετήσια Κατανάλωση'!$G57*('Ενεργοί Πελάτες'!AB84-'Ενεργοί Πελάτες'!$S84)</f>
        <v>448.88081796510988</v>
      </c>
      <c r="AD86" s="132">
        <f t="shared" ref="AD86:AD98" si="188">AB86+AC86</f>
        <v>628.43314515115389</v>
      </c>
      <c r="AE86" s="6">
        <v>13701.549845635522</v>
      </c>
      <c r="AF86" s="132">
        <f t="shared" ref="AF86:AF98" si="189">AD86+AE86</f>
        <v>14329.982990786675</v>
      </c>
      <c r="AG86" s="157">
        <f t="shared" ref="AG86:AG98" si="190">IFERROR((AF86-Z86)/Z86,0)</f>
        <v>2.9905747515072658E-2</v>
      </c>
      <c r="AH86" s="158">
        <f>'Μέση Ετήσια Κατανάλωση'!$F57*'Ενεργοί Πελάτες'!AG84</f>
        <v>179.55232718604395</v>
      </c>
      <c r="AI86" s="132">
        <f>'Μέση Ετήσια Κατανάλωση'!$G57*('Ενεργοί Πελάτες'!AE84-'Ενεργοί Πελάτες'!$S84)</f>
        <v>807.98547233719773</v>
      </c>
      <c r="AJ86" s="132">
        <f t="shared" ref="AJ86:AJ98" si="191">AH86+AI86</f>
        <v>987.53779952324169</v>
      </c>
      <c r="AK86" s="6">
        <v>13747.314103912229</v>
      </c>
      <c r="AL86" s="132">
        <f t="shared" ref="AL86:AL98" si="192">AJ86+AK86</f>
        <v>14734.85190343547</v>
      </c>
      <c r="AM86" s="157">
        <f t="shared" ref="AM86:AM98" si="193">IFERROR((AL86-AF86)/AF86,0)</f>
        <v>2.8253272380651239E-2</v>
      </c>
      <c r="AN86" s="158">
        <f>'Μέση Ετήσια Κατανάλωση'!$F57*'Ενεργοί Πελάτες'!AJ84</f>
        <v>179.55232718604395</v>
      </c>
      <c r="AO86" s="132">
        <f>'Μέση Ετήσια Κατανάλωση'!$G57*('Ενεργοί Πελάτες'!AH84-'Ενεργοί Πελάτες'!$S84)</f>
        <v>1167.0901267092856</v>
      </c>
      <c r="AP86" s="132">
        <f t="shared" ref="AP86:AP98" si="194">AN86+AO86</f>
        <v>1346.6424538953297</v>
      </c>
      <c r="AQ86" s="6">
        <v>13803.449576248539</v>
      </c>
      <c r="AR86" s="132">
        <f t="shared" ref="AR86:AR98" si="195">AP86+AQ86</f>
        <v>15150.092030143867</v>
      </c>
      <c r="AS86" s="157">
        <f t="shared" ref="AS86:AS98" si="196">IFERROR((AR86-AL86)/AL86,0)</f>
        <v>2.8180814400420445E-2</v>
      </c>
      <c r="AT86" s="152">
        <f t="shared" ref="AT86:AT98" si="197">T86+Z86+AF86+AL86+AR86</f>
        <v>71485.228168924077</v>
      </c>
      <c r="AU86" s="153">
        <f t="shared" ref="AU86:AU98" si="198">IFERROR((AR86/T86)^(1/4)-1,0)</f>
        <v>3.2003749318818109E-2</v>
      </c>
    </row>
    <row r="87" spans="1:47" outlineLevel="1">
      <c r="B87" s="40" t="s">
        <v>76</v>
      </c>
      <c r="C87" s="52" t="s">
        <v>102</v>
      </c>
      <c r="D87" s="71">
        <v>2735.5135676980849</v>
      </c>
      <c r="E87" s="58">
        <v>3443.9377538099789</v>
      </c>
      <c r="F87" s="157">
        <f t="shared" si="177"/>
        <v>0.25897301131210543</v>
      </c>
      <c r="G87" s="58">
        <v>4756.9461398491603</v>
      </c>
      <c r="H87" s="157">
        <f t="shared" si="178"/>
        <v>0.38125206664569333</v>
      </c>
      <c r="I87" s="58">
        <v>6016.3502993233533</v>
      </c>
      <c r="J87" s="157">
        <f t="shared" si="179"/>
        <v>0.26475056106355827</v>
      </c>
      <c r="K87" s="58">
        <v>3399.1986075518089</v>
      </c>
      <c r="L87" s="123"/>
      <c r="M87" s="58">
        <v>4668.3528535218047</v>
      </c>
      <c r="N87" s="157">
        <f t="shared" si="180"/>
        <v>-0.22405567806667692</v>
      </c>
      <c r="O87" s="152">
        <f t="shared" si="181"/>
        <v>21621.100614202383</v>
      </c>
      <c r="P87" s="153">
        <f t="shared" si="182"/>
        <v>0.14296044368872862</v>
      </c>
      <c r="R87" s="158">
        <f>'Μέση Ετήσια Κατανάλωση'!$F58*'Ενεργοί Πελάτες'!X85</f>
        <v>44.888081796510988</v>
      </c>
      <c r="S87" s="6">
        <v>4963.7706100209916</v>
      </c>
      <c r="T87" s="132">
        <f t="shared" si="183"/>
        <v>5008.6586918175026</v>
      </c>
      <c r="U87" s="171">
        <f t="shared" si="184"/>
        <v>7.2896340309617169E-2</v>
      </c>
      <c r="V87" s="158">
        <f>'Μέση Ετήσια Κατανάλωση'!$F58*'Ενεργοί Πελάτες'!AA85</f>
        <v>179.55232718604395</v>
      </c>
      <c r="W87" s="132">
        <f>'Μέση Ετήσια Κατανάλωση'!$G58*('Ενεργοί Πελάτες'!Y85-'Ενεργοί Πελάτες'!$S85)</f>
        <v>89.776163593021977</v>
      </c>
      <c r="X87" s="132">
        <f t="shared" si="185"/>
        <v>269.32849077906593</v>
      </c>
      <c r="Y87" s="6">
        <v>5206.4557805052054</v>
      </c>
      <c r="Z87" s="132">
        <f t="shared" si="186"/>
        <v>5475.7842712842712</v>
      </c>
      <c r="AA87" s="157">
        <f t="shared" si="187"/>
        <v>9.3263607725936254E-2</v>
      </c>
      <c r="AB87" s="158">
        <f>'Μέση Ετήσια Κατανάλωση'!$F58*'Ενεργοί Πελάτες'!AD85</f>
        <v>179.55232718604395</v>
      </c>
      <c r="AC87" s="132">
        <f>'Μέση Ετήσια Κατανάλωση'!$G58*('Ενεργοί Πελάτες'!AB85-'Ενεργοί Πελάτες'!$S85)</f>
        <v>448.88081796510988</v>
      </c>
      <c r="AD87" s="132">
        <f t="shared" si="188"/>
        <v>628.43314515115389</v>
      </c>
      <c r="AE87" s="6">
        <v>5229.7360020257893</v>
      </c>
      <c r="AF87" s="132">
        <f t="shared" si="189"/>
        <v>5858.1691471769427</v>
      </c>
      <c r="AG87" s="157">
        <f t="shared" si="190"/>
        <v>6.9831983319348021E-2</v>
      </c>
      <c r="AH87" s="158">
        <f>'Μέση Ετήσια Κατανάλωση'!$F58*'Ενεργοί Πελάτες'!AG85</f>
        <v>179.55232718604395</v>
      </c>
      <c r="AI87" s="132">
        <f>'Μέση Ετήσια Κατανάλωση'!$G58*('Ενεργοί Πελάτες'!AE85-'Ενεργοί Πελάτες'!$S85)</f>
        <v>807.98547233719773</v>
      </c>
      <c r="AJ87" s="132">
        <f t="shared" si="191"/>
        <v>987.53779952324169</v>
      </c>
      <c r="AK87" s="6">
        <v>5249.9148467163122</v>
      </c>
      <c r="AL87" s="132">
        <f t="shared" si="192"/>
        <v>6237.4526462395543</v>
      </c>
      <c r="AM87" s="157">
        <f t="shared" si="193"/>
        <v>6.4744374826627982E-2</v>
      </c>
      <c r="AN87" s="158">
        <f>'Μέση Ετήσια Κατανάλωση'!$F58*'Ενεργοί Πελάτες'!AJ85</f>
        <v>134.66424538953297</v>
      </c>
      <c r="AO87" s="132">
        <f>'Μέση Ετήσια Κατανάλωση'!$G58*('Ενεργοί Πελάτες'!AH85-'Ενεργοί Πελάτες'!$S85)</f>
        <v>1167.0901267092856</v>
      </c>
      <c r="AP87" s="132">
        <f t="shared" si="194"/>
        <v>1301.7543720988185</v>
      </c>
      <c r="AQ87" s="6">
        <v>5230.0218325141068</v>
      </c>
      <c r="AR87" s="132">
        <f t="shared" si="195"/>
        <v>6531.7762046129255</v>
      </c>
      <c r="AS87" s="157">
        <f t="shared" si="196"/>
        <v>4.7186499852758565E-2</v>
      </c>
      <c r="AT87" s="152">
        <f t="shared" si="197"/>
        <v>29111.840961131194</v>
      </c>
      <c r="AU87" s="153">
        <f t="shared" si="198"/>
        <v>6.8630251933046393E-2</v>
      </c>
    </row>
    <row r="88" spans="1:47" outlineLevel="1">
      <c r="B88" s="40" t="s">
        <v>77</v>
      </c>
      <c r="C88" s="52" t="s">
        <v>102</v>
      </c>
      <c r="D88" s="71">
        <v>16939.14170766891</v>
      </c>
      <c r="E88" s="58">
        <v>14772.680365027016</v>
      </c>
      <c r="F88" s="157">
        <f t="shared" si="177"/>
        <v>-0.12789676006199688</v>
      </c>
      <c r="G88" s="58">
        <v>17476.606470315393</v>
      </c>
      <c r="H88" s="157">
        <f t="shared" si="178"/>
        <v>0.18303557908757562</v>
      </c>
      <c r="I88" s="58">
        <v>15604.908588869948</v>
      </c>
      <c r="J88" s="157">
        <f t="shared" si="179"/>
        <v>-0.10709732948582365</v>
      </c>
      <c r="K88" s="58">
        <v>9601.2451897516003</v>
      </c>
      <c r="L88" s="123"/>
      <c r="M88" s="58">
        <v>13671.604785313857</v>
      </c>
      <c r="N88" s="157">
        <f t="shared" si="180"/>
        <v>-0.12389074838509478</v>
      </c>
      <c r="O88" s="152">
        <f t="shared" si="181"/>
        <v>78464.94191719513</v>
      </c>
      <c r="P88" s="153">
        <f t="shared" si="182"/>
        <v>-5.2166566952414839E-2</v>
      </c>
      <c r="R88" s="158">
        <f>'Μέση Ετήσια Κατανάλωση'!$F59*'Ενεργοί Πελάτες'!X86</f>
        <v>0</v>
      </c>
      <c r="S88" s="6">
        <v>14410.87763961527</v>
      </c>
      <c r="T88" s="132">
        <f t="shared" si="183"/>
        <v>14410.87763961527</v>
      </c>
      <c r="U88" s="171">
        <f t="shared" si="184"/>
        <v>5.4073597497167655E-2</v>
      </c>
      <c r="V88" s="158">
        <f>'Μέση Ετήσια Κατανάλωση'!$F59*'Ενεργοί Πελάτες'!AA86</f>
        <v>89.776163593021977</v>
      </c>
      <c r="W88" s="132">
        <f>'Μέση Ετήσια Κατανάλωση'!$G59*('Ενεργοί Πελάτες'!Y86-'Ενεργοί Πελάτες'!$S86)</f>
        <v>0</v>
      </c>
      <c r="X88" s="132">
        <f t="shared" si="185"/>
        <v>89.776163593021977</v>
      </c>
      <c r="Y88" s="6">
        <v>14811.538410721552</v>
      </c>
      <c r="Z88" s="132">
        <f t="shared" si="186"/>
        <v>14901.314574314574</v>
      </c>
      <c r="AA88" s="157">
        <f t="shared" si="187"/>
        <v>3.4032412665214867E-2</v>
      </c>
      <c r="AB88" s="158">
        <f>'Μέση Ετήσια Κατανάλωση'!$F59*'Ενεργοί Πελάτες'!AD86</f>
        <v>89.776163593021977</v>
      </c>
      <c r="AC88" s="132">
        <f>'Μέση Ετήσια Κατανάλωση'!$G59*('Ενεργοί Πελάτες'!AB86-'Ενεργοί Πελάτες'!$S86)</f>
        <v>179.55232718604395</v>
      </c>
      <c r="AD88" s="132">
        <f t="shared" si="188"/>
        <v>269.32849077906593</v>
      </c>
      <c r="AE88" s="6">
        <v>14871.785612693648</v>
      </c>
      <c r="AF88" s="132">
        <f t="shared" si="189"/>
        <v>15141.114103472713</v>
      </c>
      <c r="AG88" s="157">
        <f t="shared" si="190"/>
        <v>1.60925083463094E-2</v>
      </c>
      <c r="AH88" s="158">
        <f>'Μέση Ετήσια Κατανάλωση'!$F59*'Ενεργοί Πελάτες'!AG86</f>
        <v>89.776163593021977</v>
      </c>
      <c r="AI88" s="132">
        <f>'Μέση Ετήσια Κατανάλωση'!$G59*('Ενεργοί Πελάτες'!AE86-'Ενεργοί Πελάτες'!$S86)</f>
        <v>359.10465437208791</v>
      </c>
      <c r="AJ88" s="132">
        <f t="shared" si="191"/>
        <v>448.88081796510988</v>
      </c>
      <c r="AK88" s="6">
        <v>14918.756136538141</v>
      </c>
      <c r="AL88" s="132">
        <f t="shared" si="192"/>
        <v>15367.63695450325</v>
      </c>
      <c r="AM88" s="157">
        <f t="shared" si="193"/>
        <v>1.4960778281076583E-2</v>
      </c>
      <c r="AN88" s="158">
        <f>'Μέση Ετήσια Κατανάλωση'!$F59*'Ενεργοί Πελάτες'!AJ86</f>
        <v>89.776163593021977</v>
      </c>
      <c r="AO88" s="132">
        <f>'Μέση Ετήσια Κατανάλωση'!$G59*('Ενεργοί Πελάτες'!AH86-'Ενεργοί Πελάτες'!$S86)</f>
        <v>538.65698155813186</v>
      </c>
      <c r="AP88" s="132">
        <f t="shared" si="194"/>
        <v>628.43314515115389</v>
      </c>
      <c r="AQ88" s="6">
        <v>14975.254454757502</v>
      </c>
      <c r="AR88" s="132">
        <f t="shared" si="195"/>
        <v>15603.687599908655</v>
      </c>
      <c r="AS88" s="157">
        <f t="shared" si="196"/>
        <v>1.5360243484684467E-2</v>
      </c>
      <c r="AT88" s="152">
        <f t="shared" si="197"/>
        <v>75424.630871814472</v>
      </c>
      <c r="AU88" s="153">
        <f t="shared" si="198"/>
        <v>2.0079932547402368E-2</v>
      </c>
    </row>
    <row r="89" spans="1:47" outlineLevel="1">
      <c r="B89" s="40" t="s">
        <v>78</v>
      </c>
      <c r="C89" s="52" t="s">
        <v>102</v>
      </c>
      <c r="D89" s="71">
        <v>11678.5386928649</v>
      </c>
      <c r="E89" s="58">
        <v>11328.742611217036</v>
      </c>
      <c r="F89" s="157">
        <f t="shared" si="177"/>
        <v>-2.9952042018885051E-2</v>
      </c>
      <c r="G89" s="58">
        <v>14477.662164758314</v>
      </c>
      <c r="H89" s="157">
        <f t="shared" si="178"/>
        <v>0.27795843383566754</v>
      </c>
      <c r="I89" s="58">
        <v>13536.788173477546</v>
      </c>
      <c r="J89" s="157">
        <f t="shared" si="179"/>
        <v>-6.4987978070869382E-2</v>
      </c>
      <c r="K89" s="58">
        <v>8706.7192403958616</v>
      </c>
      <c r="L89" s="123"/>
      <c r="M89" s="58">
        <v>12254.426240494739</v>
      </c>
      <c r="N89" s="157">
        <f t="shared" si="180"/>
        <v>-9.4731624411123039E-2</v>
      </c>
      <c r="O89" s="152">
        <f t="shared" si="181"/>
        <v>63276.157882812535</v>
      </c>
      <c r="P89" s="153">
        <f t="shared" si="182"/>
        <v>1.2106279839726675E-2</v>
      </c>
      <c r="R89" s="158">
        <f>'Μέση Ετήσια Κατανάλωση'!$F60*'Ενεργοί Πελάτες'!X87</f>
        <v>89.776163593021977</v>
      </c>
      <c r="S89" s="6">
        <v>13003.033399228168</v>
      </c>
      <c r="T89" s="132">
        <f t="shared" si="183"/>
        <v>13092.80956282119</v>
      </c>
      <c r="U89" s="171">
        <f t="shared" si="184"/>
        <v>6.8414734878081446E-2</v>
      </c>
      <c r="V89" s="158">
        <f>'Μέση Ετήσια Κατανάλωση'!$F60*'Ενεργοί Πελάτες'!AA87</f>
        <v>269.32849077906593</v>
      </c>
      <c r="W89" s="132">
        <f>'Μέση Ετήσια Κατανάλωση'!$G60*('Ενεργοί Πελάτες'!Y87-'Ενεργοί Πελάτες'!$S87)</f>
        <v>179.55232718604395</v>
      </c>
      <c r="X89" s="132">
        <f t="shared" si="185"/>
        <v>448.88081796510988</v>
      </c>
      <c r="Y89" s="6">
        <v>13464.997248412956</v>
      </c>
      <c r="Z89" s="132">
        <f t="shared" si="186"/>
        <v>13913.878066378065</v>
      </c>
      <c r="AA89" s="157">
        <f t="shared" si="187"/>
        <v>6.2711406563829536E-2</v>
      </c>
      <c r="AB89" s="158">
        <f>'Μέση Ετήσια Κατανάλωση'!$F60*'Ενεργοί Πελάτες'!AD87</f>
        <v>179.55232718604395</v>
      </c>
      <c r="AC89" s="132">
        <f>'Μέση Ετήσια Κατανάλωση'!$G60*('Ενεργοί Πελάτες'!AB87-'Ενεργοί Πελάτες'!$S87)</f>
        <v>718.20930874417581</v>
      </c>
      <c r="AD89" s="132">
        <f t="shared" si="188"/>
        <v>897.76163593021977</v>
      </c>
      <c r="AE89" s="6">
        <v>13432.221354856456</v>
      </c>
      <c r="AF89" s="132">
        <f t="shared" si="189"/>
        <v>14329.982990786675</v>
      </c>
      <c r="AG89" s="157">
        <f t="shared" si="190"/>
        <v>2.9905747515072658E-2</v>
      </c>
      <c r="AH89" s="158">
        <f>'Μέση Ετήσια Κατανάλωση'!$F60*'Ενεργοί Πελάτες'!AG87</f>
        <v>179.55232718604395</v>
      </c>
      <c r="AI89" s="132">
        <f>'Μέση Ετήσια Κατανάλωση'!$G60*('Ενεργοί Πελάτες'!AE87-'Ενεργοί Πελάτες'!$S87)</f>
        <v>1077.3139631162637</v>
      </c>
      <c r="AJ89" s="132">
        <f t="shared" si="191"/>
        <v>1256.8662903023078</v>
      </c>
      <c r="AK89" s="6">
        <v>13477.985613133162</v>
      </c>
      <c r="AL89" s="132">
        <f t="shared" si="192"/>
        <v>14734.851903435469</v>
      </c>
      <c r="AM89" s="157">
        <f t="shared" si="193"/>
        <v>2.8253272380651114E-2</v>
      </c>
      <c r="AN89" s="158">
        <f>'Μέση Ετήσια Κατανάλωση'!$F60*'Ενεργοί Πελάτες'!AJ87</f>
        <v>179.55232718604395</v>
      </c>
      <c r="AO89" s="132">
        <f>'Μέση Ετήσια Κατανάλωση'!$G60*('Ενεργοί Πελάτες'!AH87-'Ενεργοί Πελάτες'!$S87)</f>
        <v>1436.4186174883516</v>
      </c>
      <c r="AP89" s="132">
        <f t="shared" si="194"/>
        <v>1615.9709446743955</v>
      </c>
      <c r="AQ89" s="6">
        <v>13534.121085469473</v>
      </c>
      <c r="AR89" s="132">
        <f t="shared" si="195"/>
        <v>15150.092030143867</v>
      </c>
      <c r="AS89" s="157">
        <f t="shared" si="196"/>
        <v>2.8180814400420574E-2</v>
      </c>
      <c r="AT89" s="152">
        <f t="shared" si="197"/>
        <v>71221.614553565276</v>
      </c>
      <c r="AU89" s="153">
        <f t="shared" si="198"/>
        <v>3.7159632086676275E-2</v>
      </c>
    </row>
    <row r="90" spans="1:47" outlineLevel="1">
      <c r="B90" s="40" t="s">
        <v>79</v>
      </c>
      <c r="C90" s="52" t="s">
        <v>102</v>
      </c>
      <c r="D90" s="71">
        <v>37350.281405108464</v>
      </c>
      <c r="E90" s="58">
        <v>33442.448188312694</v>
      </c>
      <c r="F90" s="157">
        <f t="shared" si="177"/>
        <v>-0.10462660707721708</v>
      </c>
      <c r="G90" s="58">
        <v>40330.630316112445</v>
      </c>
      <c r="H90" s="157">
        <f t="shared" si="178"/>
        <v>0.20597122821310074</v>
      </c>
      <c r="I90" s="58">
        <v>36474.123689647829</v>
      </c>
      <c r="J90" s="157">
        <f t="shared" si="179"/>
        <v>-9.5622275085641473E-2</v>
      </c>
      <c r="K90" s="58">
        <v>22959.499366797307</v>
      </c>
      <c r="L90" s="123"/>
      <c r="M90" s="58">
        <v>32345.016199401078</v>
      </c>
      <c r="N90" s="157">
        <f t="shared" si="180"/>
        <v>-0.11320648921905928</v>
      </c>
      <c r="O90" s="152">
        <f t="shared" si="181"/>
        <v>179942.49979858252</v>
      </c>
      <c r="P90" s="153">
        <f t="shared" si="182"/>
        <v>-3.5330886371468861E-2</v>
      </c>
      <c r="R90" s="158">
        <f>'Μέση Ετήσια Κατανάλωση'!$F61*'Ενεργοί Πελάτες'!X88</f>
        <v>44.888081796510988</v>
      </c>
      <c r="S90" s="6">
        <v>34137.010709729955</v>
      </c>
      <c r="T90" s="132">
        <f t="shared" si="183"/>
        <v>34181.898791526466</v>
      </c>
      <c r="U90" s="171">
        <f t="shared" si="184"/>
        <v>5.6790282026799581E-2</v>
      </c>
      <c r="V90" s="158">
        <f>'Μέση Ετήσια Κατανάλωση'!$F61*'Ενεργοί Πελάτες'!AA88</f>
        <v>269.32849077906593</v>
      </c>
      <c r="W90" s="132">
        <f>'Μέση Ετήσια Κατανάλωση'!$G61*('Ενεργοί Πελάτες'!Y88-'Ενεργοί Πελάτες'!$S88)</f>
        <v>89.776163593021977</v>
      </c>
      <c r="X90" s="132">
        <f t="shared" si="185"/>
        <v>359.10465437208791</v>
      </c>
      <c r="Y90" s="6">
        <v>35098.842676075241</v>
      </c>
      <c r="Z90" s="132">
        <f t="shared" si="186"/>
        <v>35457.947330447329</v>
      </c>
      <c r="AA90" s="157">
        <f t="shared" si="187"/>
        <v>3.7331119219075948E-2</v>
      </c>
      <c r="AB90" s="158">
        <f>'Μέση Ετήσια Κατανάλωση'!$F61*'Ενεργοί Πελάτες'!AD88</f>
        <v>269.32849077906593</v>
      </c>
      <c r="AC90" s="132">
        <f>'Μέση Ετήσια Κατανάλωση'!$G61*('Ενεργοί Πελάτες'!AB88-'Ενεργοί Πελάτες'!$S88)</f>
        <v>628.43314515115389</v>
      </c>
      <c r="AD90" s="132">
        <f t="shared" si="188"/>
        <v>897.76163593021988</v>
      </c>
      <c r="AE90" s="6">
        <v>35242.635718192148</v>
      </c>
      <c r="AF90" s="132">
        <f t="shared" si="189"/>
        <v>36140.397354122368</v>
      </c>
      <c r="AG90" s="157">
        <f t="shared" si="190"/>
        <v>1.9246743679632781E-2</v>
      </c>
      <c r="AH90" s="158">
        <f>'Μέση Ετήσια Κατανάλωση'!$F61*'Ενεργοί Πελάτες'!AG88</f>
        <v>269.32849077906593</v>
      </c>
      <c r="AI90" s="132">
        <f>'Μέση Ετήσια Κατανάλωση'!$G61*('Ενεργοί Πελάτες'!AE88-'Ενεργοί Πελάτες'!$S88)</f>
        <v>1167.0901267092856</v>
      </c>
      <c r="AJ90" s="132">
        <f t="shared" si="191"/>
        <v>1436.4186174883516</v>
      </c>
      <c r="AK90" s="6">
        <v>35355.512208881199</v>
      </c>
      <c r="AL90" s="132">
        <f t="shared" si="192"/>
        <v>36791.930826369549</v>
      </c>
      <c r="AM90" s="157">
        <f t="shared" si="193"/>
        <v>1.80278447373757E-2</v>
      </c>
      <c r="AN90" s="158">
        <f>'Μέση Ετήσια Κατανάλωση'!$F61*'Ενεργοί Πελάτες'!AJ88</f>
        <v>269.32849077906593</v>
      </c>
      <c r="AO90" s="132">
        <f>'Μέση Ετήσια Κατανάλωση'!$G61*('Ενεργοί Πελάτες'!AH88-'Ενεργοί Πελάτες'!$S88)</f>
        <v>1705.7471082674176</v>
      </c>
      <c r="AP90" s="132">
        <f t="shared" si="194"/>
        <v>1975.0755990464836</v>
      </c>
      <c r="AQ90" s="6">
        <v>35491.918463524882</v>
      </c>
      <c r="AR90" s="132">
        <f t="shared" si="195"/>
        <v>37466.994062571364</v>
      </c>
      <c r="AS90" s="157">
        <f t="shared" si="196"/>
        <v>1.8348132893258842E-2</v>
      </c>
      <c r="AT90" s="152">
        <f t="shared" si="197"/>
        <v>180039.16836503707</v>
      </c>
      <c r="AU90" s="153">
        <f t="shared" si="198"/>
        <v>2.3206209076972906E-2</v>
      </c>
    </row>
    <row r="91" spans="1:47" outlineLevel="1">
      <c r="B91" s="40" t="s">
        <v>80</v>
      </c>
      <c r="C91" s="52" t="s">
        <v>102</v>
      </c>
      <c r="D91" s="71">
        <v>21673.684420992518</v>
      </c>
      <c r="E91" s="58">
        <v>20391.736700190664</v>
      </c>
      <c r="F91" s="157">
        <f t="shared" si="177"/>
        <v>-5.9147660171714779E-2</v>
      </c>
      <c r="G91" s="58">
        <v>25852.968151354133</v>
      </c>
      <c r="H91" s="157">
        <f t="shared" si="178"/>
        <v>0.26781590658300358</v>
      </c>
      <c r="I91" s="58">
        <v>23783.38477701263</v>
      </c>
      <c r="J91" s="157">
        <f t="shared" si="179"/>
        <v>-8.0052060646394335E-2</v>
      </c>
      <c r="K91" s="58">
        <v>14908.765822595653</v>
      </c>
      <c r="L91" s="123"/>
      <c r="M91" s="58">
        <v>21341.041616099679</v>
      </c>
      <c r="N91" s="157">
        <f t="shared" si="180"/>
        <v>-0.10269115114655802</v>
      </c>
      <c r="O91" s="152">
        <f t="shared" si="181"/>
        <v>113042.81566564963</v>
      </c>
      <c r="P91" s="153">
        <f t="shared" si="182"/>
        <v>-3.8592264591770231E-3</v>
      </c>
      <c r="R91" s="158">
        <f>'Μέση Ετήσια Κατανάλωση'!$F62*'Ενεργοί Πελάτες'!X89</f>
        <v>44.888081796510988</v>
      </c>
      <c r="S91" s="6">
        <v>22538.011633942053</v>
      </c>
      <c r="T91" s="132">
        <f t="shared" si="183"/>
        <v>22582.899715738564</v>
      </c>
      <c r="U91" s="171">
        <f t="shared" si="184"/>
        <v>5.8191072487391006E-2</v>
      </c>
      <c r="V91" s="158">
        <f>'Μέση Ετήσια Κατανάλωση'!$F62*'Ενεργοί Πελάτες'!AA89</f>
        <v>314.21657257557695</v>
      </c>
      <c r="W91" s="132">
        <f>'Μέση Ετήσια Κατανάλωση'!$G62*('Ενεργοί Πελάτες'!Y89-'Ενεργοί Πελάτες'!$S89)</f>
        <v>89.776163593021977</v>
      </c>
      <c r="X91" s="132">
        <f t="shared" si="185"/>
        <v>403.99273616859892</v>
      </c>
      <c r="Y91" s="6">
        <v>23294.483454307592</v>
      </c>
      <c r="Z91" s="132">
        <f t="shared" si="186"/>
        <v>23698.476190476191</v>
      </c>
      <c r="AA91" s="157">
        <f t="shared" si="187"/>
        <v>4.9399168786112752E-2</v>
      </c>
      <c r="AB91" s="158">
        <f>'Μέση Ετήσια Κατανάλωση'!$F62*'Ενεργοί Πελάτες'!AD89</f>
        <v>269.32849077906593</v>
      </c>
      <c r="AC91" s="132">
        <f>'Μέση Ετήσια Κατανάλωση'!$G62*('Ενεργοί Πελάτες'!AB89-'Ενεργοί Πελάτες'!$S89)</f>
        <v>718.20930874417581</v>
      </c>
      <c r="AD91" s="132">
        <f t="shared" si="188"/>
        <v>987.5377995232418</v>
      </c>
      <c r="AE91" s="6">
        <v>23346.395581057906</v>
      </c>
      <c r="AF91" s="132">
        <f t="shared" si="189"/>
        <v>24333.933380581148</v>
      </c>
      <c r="AG91" s="157">
        <f t="shared" si="190"/>
        <v>2.6814263710353267E-2</v>
      </c>
      <c r="AH91" s="158">
        <f>'Μέση Ετήσια Κατανάλωση'!$F62*'Ενεργοί Πελάτες'!AG89</f>
        <v>269.32849077906593</v>
      </c>
      <c r="AI91" s="132">
        <f>'Μέση Ετήσια Κατανάλωση'!$G62*('Ενεργοί Πελάτες'!AE89-'Ενεργοί Πελάτες'!$S89)</f>
        <v>1256.8662903023078</v>
      </c>
      <c r="AJ91" s="132">
        <f t="shared" si="191"/>
        <v>1526.1947810813738</v>
      </c>
      <c r="AK91" s="6">
        <v>23423.615803876844</v>
      </c>
      <c r="AL91" s="132">
        <f t="shared" si="192"/>
        <v>24949.810584958217</v>
      </c>
      <c r="AM91" s="157">
        <f t="shared" si="193"/>
        <v>2.5309397981197281E-2</v>
      </c>
      <c r="AN91" s="158">
        <f>'Μέση Ετήσια Κατανάλωση'!$F62*'Ενεργοί Πελάτες'!AJ89</f>
        <v>269.32849077906593</v>
      </c>
      <c r="AO91" s="132">
        <f>'Μέση Ετήσια Κατανάλωση'!$G62*('Ενεργοί Πελάτες'!AH89-'Ενεργοί Πελάτες'!$S89)</f>
        <v>1795.5232718604395</v>
      </c>
      <c r="AP91" s="132">
        <f t="shared" si="194"/>
        <v>2064.8517626395055</v>
      </c>
      <c r="AQ91" s="6">
        <v>23517.938372094453</v>
      </c>
      <c r="AR91" s="132">
        <f t="shared" si="195"/>
        <v>25582.790134733958</v>
      </c>
      <c r="AS91" s="157">
        <f t="shared" si="196"/>
        <v>2.5370114439159399E-2</v>
      </c>
      <c r="AT91" s="152">
        <f t="shared" si="197"/>
        <v>121147.91000648809</v>
      </c>
      <c r="AU91" s="153">
        <f t="shared" si="198"/>
        <v>3.1672966314200579E-2</v>
      </c>
    </row>
    <row r="92" spans="1:47" outlineLevel="1">
      <c r="B92" s="40" t="s">
        <v>81</v>
      </c>
      <c r="C92" s="52" t="s">
        <v>102</v>
      </c>
      <c r="D92" s="71">
        <v>21673.684420992518</v>
      </c>
      <c r="E92" s="58">
        <v>20029.216936631721</v>
      </c>
      <c r="F92" s="157">
        <f t="shared" si="177"/>
        <v>-7.587392399088419E-2</v>
      </c>
      <c r="G92" s="58">
        <v>24405.201934878303</v>
      </c>
      <c r="H92" s="157">
        <f t="shared" si="178"/>
        <v>0.21848008397389118</v>
      </c>
      <c r="I92" s="58">
        <v>21621.258888193301</v>
      </c>
      <c r="J92" s="157">
        <f t="shared" si="179"/>
        <v>-0.11407170709398536</v>
      </c>
      <c r="K92" s="58">
        <v>13537.159366916852</v>
      </c>
      <c r="L92" s="123"/>
      <c r="M92" s="58">
        <v>19090.228633151666</v>
      </c>
      <c r="N92" s="157">
        <f t="shared" si="180"/>
        <v>-0.11706211317897644</v>
      </c>
      <c r="O92" s="152">
        <f t="shared" si="181"/>
        <v>106819.59081384752</v>
      </c>
      <c r="P92" s="153">
        <f t="shared" si="182"/>
        <v>-3.1232421295628754E-2</v>
      </c>
      <c r="R92" s="158">
        <f>'Μέση Ετήσια Κατανάλωση'!$F63*'Ενεργοί Πελάτες'!X90</f>
        <v>44.888081796510988</v>
      </c>
      <c r="S92" s="6">
        <v>20165.48909571271</v>
      </c>
      <c r="T92" s="132">
        <f t="shared" si="183"/>
        <v>20210.377177509221</v>
      </c>
      <c r="U92" s="171">
        <f t="shared" si="184"/>
        <v>5.8676538970954477E-2</v>
      </c>
      <c r="V92" s="158">
        <f>'Μέση Ετήσια Κατανάλωση'!$F63*'Ενεργοί Πελάτες'!AA90</f>
        <v>314.21657257557695</v>
      </c>
      <c r="W92" s="132">
        <f>'Μέση Ετήσια Κατανάλωση'!$G63*('Ενεργοί Πελάτες'!Y90-'Ενεργοί Πελάτες'!$S90)</f>
        <v>89.776163593021977</v>
      </c>
      <c r="X92" s="132">
        <f t="shared" si="185"/>
        <v>403.99273616859892</v>
      </c>
      <c r="Y92" s="6">
        <v>20870.775662099801</v>
      </c>
      <c r="Z92" s="132">
        <f t="shared" si="186"/>
        <v>21274.768398268399</v>
      </c>
      <c r="AA92" s="157">
        <f t="shared" si="187"/>
        <v>5.2665579242314603E-2</v>
      </c>
      <c r="AB92" s="158">
        <f>'Μέση Ετήσια Κατανάλωση'!$F63*'Ενεργοί Πελάτες'!AD90</f>
        <v>269.32849077906593</v>
      </c>
      <c r="AC92" s="132">
        <f>'Μέση Ετήσια Κατανάλωση'!$G63*('Ενεργοί Πελάτες'!AB90-'Ενεργοί Πελάτες'!$S90)</f>
        <v>718.20930874417581</v>
      </c>
      <c r="AD92" s="132">
        <f t="shared" si="188"/>
        <v>987.5377995232418</v>
      </c>
      <c r="AE92" s="6">
        <v>20913.002242999792</v>
      </c>
      <c r="AF92" s="132">
        <f t="shared" si="189"/>
        <v>21900.540042523033</v>
      </c>
      <c r="AG92" s="157">
        <f t="shared" si="190"/>
        <v>2.9413793491898429E-2</v>
      </c>
      <c r="AH92" s="158">
        <f>'Μέση Ετήσια Κατανάλωση'!$F63*'Ενεργοί Πελάτες'!AG90</f>
        <v>269.32849077906593</v>
      </c>
      <c r="AI92" s="132">
        <f>'Μέση Ετήσια Κατανάλωση'!$G63*('Ενεργοί Πελάτες'!AE90-'Ενεργοί Πελάτες'!$S90)</f>
        <v>1256.8662903023078</v>
      </c>
      <c r="AJ92" s="132">
        <f t="shared" si="191"/>
        <v>1526.1947810813738</v>
      </c>
      <c r="AK92" s="6">
        <v>20982.873464043976</v>
      </c>
      <c r="AL92" s="132">
        <f t="shared" si="192"/>
        <v>22509.068245125349</v>
      </c>
      <c r="AM92" s="157">
        <f t="shared" si="193"/>
        <v>2.7785990729944168E-2</v>
      </c>
      <c r="AN92" s="158">
        <f>'Μέση Ετήσια Κατανάλωση'!$F63*'Ενεργοί Πελάτες'!AJ90</f>
        <v>269.32849077906593</v>
      </c>
      <c r="AO92" s="132">
        <f>'Μέση Ετήσια Κατανάλωση'!$G63*('Ενεργοί Πελάτες'!AH90-'Ενεργοί Πελάτες'!$S90)</f>
        <v>1795.5232718604395</v>
      </c>
      <c r="AP92" s="132">
        <f t="shared" si="194"/>
        <v>2064.8517626395055</v>
      </c>
      <c r="AQ92" s="6">
        <v>21068.522295364608</v>
      </c>
      <c r="AR92" s="132">
        <f t="shared" si="195"/>
        <v>23133.374058004112</v>
      </c>
      <c r="AS92" s="157">
        <f t="shared" si="196"/>
        <v>2.7735746592441272E-2</v>
      </c>
      <c r="AT92" s="152">
        <f t="shared" si="197"/>
        <v>109028.1279214301</v>
      </c>
      <c r="AU92" s="153">
        <f t="shared" si="198"/>
        <v>3.4346717157157647E-2</v>
      </c>
    </row>
    <row r="93" spans="1:47" s="43" customFormat="1" outlineLevel="1">
      <c r="A93"/>
      <c r="B93" s="40" t="s">
        <v>82</v>
      </c>
      <c r="C93" s="52" t="s">
        <v>102</v>
      </c>
      <c r="D93" s="71">
        <v>13887.991959082585</v>
      </c>
      <c r="E93" s="58">
        <v>13141.341429011762</v>
      </c>
      <c r="F93" s="157">
        <f t="shared" si="177"/>
        <v>-5.3762310078421555E-2</v>
      </c>
      <c r="G93" s="58">
        <v>17166.370852499145</v>
      </c>
      <c r="H93" s="157">
        <f t="shared" si="178"/>
        <v>0.30628756167931548</v>
      </c>
      <c r="I93" s="58">
        <v>16920.98521684693</v>
      </c>
      <c r="J93" s="157">
        <f t="shared" si="179"/>
        <v>-1.4294555195193829E-2</v>
      </c>
      <c r="K93" s="58">
        <v>11032.486708720782</v>
      </c>
      <c r="L93" s="123"/>
      <c r="M93" s="58">
        <v>15338.873661571644</v>
      </c>
      <c r="N93" s="157">
        <f t="shared" si="180"/>
        <v>-9.3499966757260564E-2</v>
      </c>
      <c r="O93" s="152">
        <f t="shared" si="181"/>
        <v>76455.563119012062</v>
      </c>
      <c r="P93" s="153">
        <f t="shared" si="182"/>
        <v>2.5152566976464952E-2</v>
      </c>
      <c r="Q93"/>
      <c r="R93" s="158">
        <f>'Μέση Ετήσια Κατανάλωση'!$F64*'Ενεργοί Πελάτες'!X91</f>
        <v>89.776163593021977</v>
      </c>
      <c r="S93" s="6">
        <v>16254.267988653564</v>
      </c>
      <c r="T93" s="132">
        <f t="shared" si="183"/>
        <v>16344.044152246586</v>
      </c>
      <c r="U93" s="171">
        <f t="shared" si="184"/>
        <v>6.5530919209093388E-2</v>
      </c>
      <c r="V93" s="158">
        <f>'Μέση Ετήσια Κατανάλωση'!$F64*'Ενεργοί Πελάτες'!AA91</f>
        <v>359.10465437208791</v>
      </c>
      <c r="W93" s="132">
        <f>'Μέση Ετήσια Κατανάλωση'!$G64*('Ενεργοί Πελάτες'!Y91-'Ενεργοί Πελάτες'!$S91)</f>
        <v>179.55232718604395</v>
      </c>
      <c r="X93" s="132">
        <f t="shared" si="185"/>
        <v>538.65698155813186</v>
      </c>
      <c r="Y93" s="6">
        <v>16876.13234023119</v>
      </c>
      <c r="Z93" s="132">
        <f t="shared" si="186"/>
        <v>17414.789321789322</v>
      </c>
      <c r="AA93" s="157">
        <f t="shared" si="187"/>
        <v>6.5512865700106115E-2</v>
      </c>
      <c r="AB93" s="158">
        <f>'Μέση Ετήσια Κατανάλωση'!$F64*'Ενεργοί Πελάτες'!AD91</f>
        <v>314.21657257557695</v>
      </c>
      <c r="AC93" s="132">
        <f>'Μέση Ετήσια Κατανάλωση'!$G64*('Ενεργοί Πελάτες'!AB91-'Ενεργοί Πελάτες'!$S91)</f>
        <v>897.76163593021977</v>
      </c>
      <c r="AD93" s="132">
        <f t="shared" si="188"/>
        <v>1211.9782085057968</v>
      </c>
      <c r="AE93" s="6">
        <v>16903.283308149057</v>
      </c>
      <c r="AF93" s="132">
        <f t="shared" si="189"/>
        <v>18115.261516654853</v>
      </c>
      <c r="AG93" s="157">
        <f t="shared" si="190"/>
        <v>4.0222834851588084E-2</v>
      </c>
      <c r="AH93" s="158">
        <f>'Μέση Ετήσια Κατανάλωση'!$F64*'Ενεργοί Πελάτες'!AG91</f>
        <v>314.21657257557695</v>
      </c>
      <c r="AI93" s="132">
        <f>'Μέση Ετήσια Κατανάλωση'!$G64*('Ενεργοί Πελάτες'!AE91-'Ενεργοί Πελάτες'!$S91)</f>
        <v>1526.1947810813735</v>
      </c>
      <c r="AJ93" s="132">
        <f t="shared" si="191"/>
        <v>1840.4113536569505</v>
      </c>
      <c r="AK93" s="6">
        <v>16962.344449499968</v>
      </c>
      <c r="AL93" s="132">
        <f t="shared" si="192"/>
        <v>18802.755803156917</v>
      </c>
      <c r="AM93" s="157">
        <f t="shared" si="193"/>
        <v>3.7951110221069333E-2</v>
      </c>
      <c r="AN93" s="158">
        <f>'Μέση Ετήσια Κατανάλωση'!$F64*'Ενεργοί Πελάτες'!AJ91</f>
        <v>269.32849077906593</v>
      </c>
      <c r="AO93" s="132">
        <f>'Μέση Ετήσια Κατανάλωση'!$G64*('Ενεργοί Πελάτες'!AH91-'Ενεργοί Πελάτες'!$S91)</f>
        <v>2154.6279262325274</v>
      </c>
      <c r="AP93" s="132">
        <f t="shared" si="194"/>
        <v>2423.9564170115932</v>
      </c>
      <c r="AQ93" s="6">
        <v>16989.933968921272</v>
      </c>
      <c r="AR93" s="132">
        <f t="shared" si="195"/>
        <v>19413.890385932864</v>
      </c>
      <c r="AS93" s="157">
        <f t="shared" si="196"/>
        <v>3.250239428591311E-2</v>
      </c>
      <c r="AT93" s="152">
        <f t="shared" si="197"/>
        <v>90090.74117978054</v>
      </c>
      <c r="AU93" s="153">
        <f t="shared" si="198"/>
        <v>4.3970583718030198E-2</v>
      </c>
    </row>
    <row r="94" spans="1:47" s="43" customFormat="1" outlineLevel="1">
      <c r="A94"/>
      <c r="B94" s="40" t="s">
        <v>83</v>
      </c>
      <c r="C94" s="52" t="s">
        <v>102</v>
      </c>
      <c r="D94" s="71">
        <v>17149.565828261071</v>
      </c>
      <c r="E94" s="58">
        <v>15950.869596593588</v>
      </c>
      <c r="F94" s="157">
        <f t="shared" si="177"/>
        <v>-6.989659351562888E-2</v>
      </c>
      <c r="G94" s="58">
        <v>20268.727030661641</v>
      </c>
      <c r="H94" s="157">
        <f t="shared" si="178"/>
        <v>0.27069730637069217</v>
      </c>
      <c r="I94" s="58">
        <v>19553.1384728009</v>
      </c>
      <c r="J94" s="157">
        <f t="shared" si="179"/>
        <v>-3.5305056739785894E-2</v>
      </c>
      <c r="K94" s="58">
        <v>12463.728227689966</v>
      </c>
      <c r="L94" s="123"/>
      <c r="M94" s="58">
        <v>17839.776975958324</v>
      </c>
      <c r="N94" s="157">
        <f t="shared" si="180"/>
        <v>-8.7625907177301551E-2</v>
      </c>
      <c r="O94" s="152">
        <f t="shared" si="181"/>
        <v>90762.077904275531</v>
      </c>
      <c r="P94" s="153">
        <f t="shared" si="182"/>
        <v>9.913256127686676E-3</v>
      </c>
      <c r="Q94"/>
      <c r="R94" s="158">
        <f>'Μέση Ετήσια Κατανάλωση'!$F65*'Ενεργοί Πελάτες'!X92</f>
        <v>44.888081796510988</v>
      </c>
      <c r="S94" s="6">
        <v>18847.421018918631</v>
      </c>
      <c r="T94" s="132">
        <f t="shared" si="183"/>
        <v>18892.309100715142</v>
      </c>
      <c r="U94" s="171">
        <f t="shared" si="184"/>
        <v>5.8999175055565789E-2</v>
      </c>
      <c r="V94" s="158">
        <f>'Μέση Ετήσια Κατανάλωση'!$F65*'Ενεργοί Πελάτες'!AA92</f>
        <v>224.44040898255494</v>
      </c>
      <c r="W94" s="132">
        <f>'Μέση Ετήσια Κατανάλωση'!$G65*('Ενεργοί Πελάτες'!Y92-'Ενεργοί Πελάτες'!$S92)</f>
        <v>89.776163593021977</v>
      </c>
      <c r="X94" s="132">
        <f t="shared" si="185"/>
        <v>314.21657257557695</v>
      </c>
      <c r="Y94" s="6">
        <v>19434.513586154582</v>
      </c>
      <c r="Z94" s="132">
        <f t="shared" si="186"/>
        <v>19748.730158730159</v>
      </c>
      <c r="AA94" s="157">
        <f t="shared" si="187"/>
        <v>4.5331730147406858E-2</v>
      </c>
      <c r="AB94" s="158">
        <f>'Μέση Ετήσια Κατανάλωση'!$F65*'Ενεργοί Πελάτες'!AD92</f>
        <v>179.55232718604395</v>
      </c>
      <c r="AC94" s="132">
        <f>'Μέση Ετήσια Κατανάλωση'!$G65*('Ενεργοί Πελάτες'!AB92-'Ενεργοί Πελάτες'!$S92)</f>
        <v>538.65698155813186</v>
      </c>
      <c r="AD94" s="132">
        <f t="shared" si="188"/>
        <v>718.20930874417581</v>
      </c>
      <c r="AE94" s="6">
        <v>19469.942829219443</v>
      </c>
      <c r="AF94" s="132">
        <f t="shared" si="189"/>
        <v>20188.152137963618</v>
      </c>
      <c r="AG94" s="157">
        <f t="shared" si="190"/>
        <v>2.2250644760529435E-2</v>
      </c>
      <c r="AH94" s="158">
        <f>'Μέση Ετήσια Κατανάλωση'!$F65*'Ενεργοί Πελάτες'!AG92</f>
        <v>179.55232718604395</v>
      </c>
      <c r="AI94" s="132">
        <f>'Μέση Ετήσια Κατανάλωση'!$G65*('Ενεργοί Πελάτες'!AE92-'Ενεργοί Πελάτες'!$S92)</f>
        <v>897.76163593021977</v>
      </c>
      <c r="AJ94" s="132">
        <f t="shared" si="191"/>
        <v>1077.3139631162637</v>
      </c>
      <c r="AK94" s="6">
        <v>19533.399128805744</v>
      </c>
      <c r="AL94" s="132">
        <f t="shared" si="192"/>
        <v>20610.713091922007</v>
      </c>
      <c r="AM94" s="157">
        <f t="shared" si="193"/>
        <v>2.0931135800377077E-2</v>
      </c>
      <c r="AN94" s="158">
        <f>'Μέση Ετήσια Κατανάλωση'!$F65*'Ενεργοί Πελάτες'!AJ92</f>
        <v>179.55232718604395</v>
      </c>
      <c r="AO94" s="132">
        <f>'Μέση Ετήσια Κατανάλωση'!$G65*('Ενεργοί Πελάτες'!AH92-'Ενεργοί Πελάτες'!$S92)</f>
        <v>1256.8662903023078</v>
      </c>
      <c r="AP94" s="132">
        <f t="shared" si="194"/>
        <v>1436.4186174883516</v>
      </c>
      <c r="AQ94" s="6">
        <v>19610.415819597743</v>
      </c>
      <c r="AR94" s="132">
        <f t="shared" si="195"/>
        <v>21046.834437086094</v>
      </c>
      <c r="AS94" s="157">
        <f t="shared" si="196"/>
        <v>2.1159934797938495E-2</v>
      </c>
      <c r="AT94" s="152">
        <f t="shared" si="197"/>
        <v>100486.73892641702</v>
      </c>
      <c r="AU94" s="153">
        <f t="shared" si="198"/>
        <v>2.7366583387207433E-2</v>
      </c>
    </row>
    <row r="95" spans="1:47" outlineLevel="1">
      <c r="B95" s="40" t="s">
        <v>84</v>
      </c>
      <c r="C95" s="52" t="s">
        <v>102</v>
      </c>
      <c r="D95" s="71">
        <v>736.4844220725613</v>
      </c>
      <c r="E95" s="58">
        <v>996.92934978709923</v>
      </c>
      <c r="F95" s="157">
        <f t="shared" si="177"/>
        <v>0.35363263622279018</v>
      </c>
      <c r="G95" s="58">
        <v>2275.0611973191635</v>
      </c>
      <c r="H95" s="157">
        <f t="shared" si="178"/>
        <v>1.2820686318494061</v>
      </c>
      <c r="I95" s="58">
        <v>2538.1477825270395</v>
      </c>
      <c r="J95" s="157">
        <f t="shared" si="179"/>
        <v>0.11563934434725805</v>
      </c>
      <c r="K95" s="58">
        <v>1610.1467088403306</v>
      </c>
      <c r="L95" s="123"/>
      <c r="M95" s="58">
        <v>2417.5398705737916</v>
      </c>
      <c r="N95" s="157">
        <f t="shared" si="180"/>
        <v>-4.7518081013063693E-2</v>
      </c>
      <c r="O95" s="152">
        <f t="shared" si="181"/>
        <v>8964.1626222796549</v>
      </c>
      <c r="P95" s="153">
        <f t="shared" si="182"/>
        <v>0.34602312124714385</v>
      </c>
      <c r="R95" s="158">
        <f>'Μέση Ετήσια Κατανάλωση'!$F66*'Ενεργοί Πελάτες'!X93</f>
        <v>0</v>
      </c>
      <c r="S95" s="6">
        <v>2548.2649484685539</v>
      </c>
      <c r="T95" s="132">
        <f t="shared" si="183"/>
        <v>2548.2649484685539</v>
      </c>
      <c r="U95" s="171">
        <f t="shared" si="184"/>
        <v>5.4073597497167787E-2</v>
      </c>
      <c r="V95" s="158">
        <f>'Μέση Ετήσια Κατανάλωση'!$F66*'Ενεργοί Πελάτες'!AA93</f>
        <v>134.66424538953297</v>
      </c>
      <c r="W95" s="132">
        <f>'Μέση Ετήσια Κατανάλωση'!$G66*('Ενεργοί Πελάτες'!Y93-'Ενεργοί Πελάτες'!$S93)</f>
        <v>0</v>
      </c>
      <c r="X95" s="132">
        <f t="shared" si="185"/>
        <v>134.66424538953297</v>
      </c>
      <c r="Y95" s="6">
        <v>2737.8783231530356</v>
      </c>
      <c r="Z95" s="132">
        <f t="shared" si="186"/>
        <v>2872.5425685425685</v>
      </c>
      <c r="AA95" s="157">
        <f t="shared" si="187"/>
        <v>0.12725427953199983</v>
      </c>
      <c r="AB95" s="158">
        <f>'Μέση Ετήσια Κατανάλωση'!$F66*'Ενεργοί Πελάτες'!AD93</f>
        <v>89.776163593021977</v>
      </c>
      <c r="AC95" s="132">
        <f>'Μέση Ετήσια Κατανάλωση'!$G66*('Ενεργοί Πελάτες'!AB93-'Ενεργοί Πελάτες'!$S93)</f>
        <v>269.32849077906593</v>
      </c>
      <c r="AD95" s="132">
        <f t="shared" si="188"/>
        <v>359.10465437208791</v>
      </c>
      <c r="AE95" s="6">
        <v>2705.1684379973894</v>
      </c>
      <c r="AF95" s="132">
        <f t="shared" si="189"/>
        <v>3064.2730923694771</v>
      </c>
      <c r="AG95" s="157">
        <f t="shared" si="190"/>
        <v>6.6745929521311254E-2</v>
      </c>
      <c r="AH95" s="158">
        <f>'Μέση Ετήσια Κατανάλωση'!$F66*'Ενεργοί Πελάτες'!AG93</f>
        <v>89.776163593021977</v>
      </c>
      <c r="AI95" s="132">
        <f>'Μέση Ετήσια Κατανάλωση'!$G66*('Ενεργοί Πελάτες'!AE93-'Ενεργοί Πελάτες'!$S93)</f>
        <v>448.88081796510988</v>
      </c>
      <c r="AJ95" s="132">
        <f t="shared" si="191"/>
        <v>538.65698155813186</v>
      </c>
      <c r="AK95" s="6">
        <v>2715.6661382190268</v>
      </c>
      <c r="AL95" s="132">
        <f t="shared" si="192"/>
        <v>3254.3231197771588</v>
      </c>
      <c r="AM95" s="157">
        <f t="shared" si="193"/>
        <v>6.2021243433209722E-2</v>
      </c>
      <c r="AN95" s="158">
        <f>'Μέση Ετήσια Κατανάλωση'!$F66*'Ενεργοί Πελάτες'!AJ93</f>
        <v>89.776163593021977</v>
      </c>
      <c r="AO95" s="132">
        <f>'Μέση Ετήσια Κατανάλωση'!$G66*('Ενεργοί Πελάτες'!AH93-'Ενεργοί Πελάτες'!$S93)</f>
        <v>628.43314515115389</v>
      </c>
      <c r="AP95" s="132">
        <f t="shared" si="194"/>
        <v>718.20930874417581</v>
      </c>
      <c r="AQ95" s="6">
        <v>2729.1170214682015</v>
      </c>
      <c r="AR95" s="132">
        <f t="shared" si="195"/>
        <v>3447.3263302123773</v>
      </c>
      <c r="AS95" s="157">
        <f t="shared" si="196"/>
        <v>5.9306713971424729E-2</v>
      </c>
      <c r="AT95" s="152">
        <f t="shared" si="197"/>
        <v>15186.730059370135</v>
      </c>
      <c r="AU95" s="153">
        <f t="shared" si="198"/>
        <v>7.847343990147837E-2</v>
      </c>
    </row>
    <row r="96" spans="1:47" s="43" customFormat="1" outlineLevel="1">
      <c r="A96"/>
      <c r="B96" s="40" t="s">
        <v>86</v>
      </c>
      <c r="C96" s="52" t="s">
        <v>102</v>
      </c>
      <c r="D96" s="71">
        <v>7680.4804016138532</v>
      </c>
      <c r="E96" s="58">
        <v>6978.5054485096944</v>
      </c>
      <c r="F96" s="157">
        <f t="shared" si="177"/>
        <v>-9.1397271576483308E-2</v>
      </c>
      <c r="G96" s="58">
        <v>8376.3616810387393</v>
      </c>
      <c r="H96" s="157">
        <f t="shared" si="178"/>
        <v>0.2003088258428696</v>
      </c>
      <c r="I96" s="58">
        <v>7708.4488210080463</v>
      </c>
      <c r="J96" s="157">
        <f t="shared" si="179"/>
        <v>-7.9737824781685673E-2</v>
      </c>
      <c r="K96" s="58">
        <v>4711.1699999402263</v>
      </c>
      <c r="L96" s="123"/>
      <c r="M96" s="58">
        <v>6752.4389488440393</v>
      </c>
      <c r="N96" s="157">
        <f t="shared" si="180"/>
        <v>-0.12402104422858296</v>
      </c>
      <c r="O96" s="152">
        <f t="shared" si="181"/>
        <v>37496.235301014371</v>
      </c>
      <c r="P96" s="153">
        <f t="shared" si="182"/>
        <v>-3.168185453225425E-2</v>
      </c>
      <c r="Q96"/>
      <c r="R96" s="158">
        <f>'Μέση Ετήσια Κατανάλωση'!$F67*'Ενεργοί Πελάτες'!X94</f>
        <v>0</v>
      </c>
      <c r="S96" s="6">
        <v>7117.5676146880296</v>
      </c>
      <c r="T96" s="132">
        <f t="shared" si="183"/>
        <v>7117.5676146880296</v>
      </c>
      <c r="U96" s="171">
        <f t="shared" si="184"/>
        <v>5.4073597497167641E-2</v>
      </c>
      <c r="V96" s="158">
        <f>'Μέση Ετήσια Κατανάλωση'!$F67*'Ενεργοί Πελάτες'!AA94</f>
        <v>89.776163593021977</v>
      </c>
      <c r="W96" s="132">
        <f>'Μέση Ετήσια Κατανάλωση'!$G67*('Ενεργοί Πελάτες'!Y94-'Ενεργοί Πελάτες'!$S94)</f>
        <v>0</v>
      </c>
      <c r="X96" s="132">
        <f t="shared" si="185"/>
        <v>89.776163593021977</v>
      </c>
      <c r="Y96" s="6">
        <v>7360.8811235642652</v>
      </c>
      <c r="Z96" s="132">
        <f t="shared" si="186"/>
        <v>7450.6572871572871</v>
      </c>
      <c r="AA96" s="157">
        <f t="shared" si="187"/>
        <v>4.6798244920340973E-2</v>
      </c>
      <c r="AB96" s="158">
        <f>'Μέση Ετήσια Κατανάλωση'!$F67*'Ενεργοί Πελάτες'!AD94</f>
        <v>89.776163593021977</v>
      </c>
      <c r="AC96" s="132">
        <f>'Μέση Ετήσια Κατανάλωση'!$G67*('Ενεργοί Πελάτες'!AB94-'Ενεργοί Πελάτες'!$S94)</f>
        <v>179.55232718604395</v>
      </c>
      <c r="AD96" s="132">
        <f t="shared" si="188"/>
        <v>269.32849077906593</v>
      </c>
      <c r="AE96" s="6">
        <v>7391.3542401446284</v>
      </c>
      <c r="AF96" s="132">
        <f t="shared" si="189"/>
        <v>7660.6827309236942</v>
      </c>
      <c r="AG96" s="157">
        <f t="shared" si="190"/>
        <v>2.8188847731384498E-2</v>
      </c>
      <c r="AH96" s="158">
        <f>'Μέση Ετήσια Κατανάλωση'!$F67*'Ενεργοί Πελάτες'!AG94</f>
        <v>89.776163593021977</v>
      </c>
      <c r="AI96" s="132">
        <f>'Μέση Ετήσια Κατανάλωση'!$G67*('Ενεργοί Πελάτες'!AE94-'Ενεργοί Πελάτες'!$S94)</f>
        <v>359.10465437208791</v>
      </c>
      <c r="AJ96" s="132">
        <f t="shared" si="191"/>
        <v>448.88081796510988</v>
      </c>
      <c r="AK96" s="6">
        <v>7415.7333881630248</v>
      </c>
      <c r="AL96" s="132">
        <f t="shared" si="192"/>
        <v>7864.6142061281344</v>
      </c>
      <c r="AM96" s="157">
        <f t="shared" si="193"/>
        <v>2.6620535318769289E-2</v>
      </c>
      <c r="AN96" s="158">
        <f>'Μέση Ετήσια Κατανάλωση'!$F67*'Ενεργοί Πελάτες'!AJ94</f>
        <v>89.776163593021977</v>
      </c>
      <c r="AO96" s="132">
        <f>'Μέση Ετήσια Κατανάλωση'!$G67*('Ενεργοί Πελάτες'!AH94-'Ενεργοί Πελάτες'!$S94)</f>
        <v>538.65698155813186</v>
      </c>
      <c r="AP96" s="132">
        <f t="shared" si="194"/>
        <v>628.43314515115389</v>
      </c>
      <c r="AQ96" s="6">
        <v>7445.5679966620464</v>
      </c>
      <c r="AR96" s="132">
        <f t="shared" si="195"/>
        <v>8074.0011418131999</v>
      </c>
      <c r="AS96" s="157">
        <f t="shared" si="196"/>
        <v>2.6623929692814491E-2</v>
      </c>
      <c r="AT96" s="152">
        <f t="shared" si="197"/>
        <v>38167.522980710346</v>
      </c>
      <c r="AU96" s="153">
        <f t="shared" si="198"/>
        <v>3.202282182456595E-2</v>
      </c>
    </row>
    <row r="97" spans="2:47" outlineLevel="1">
      <c r="B97" s="40" t="s">
        <v>87</v>
      </c>
      <c r="C97" s="52" t="s">
        <v>102</v>
      </c>
      <c r="D97" s="71">
        <v>736.4844220725613</v>
      </c>
      <c r="E97" s="58">
        <v>906.29940889736292</v>
      </c>
      <c r="F97" s="157">
        <f t="shared" si="177"/>
        <v>0.23057512383890014</v>
      </c>
      <c r="G97" s="58">
        <v>1137.5305986595818</v>
      </c>
      <c r="H97" s="157">
        <f t="shared" si="178"/>
        <v>0.25513774751717333</v>
      </c>
      <c r="I97" s="58">
        <v>1504.0875748308383</v>
      </c>
      <c r="J97" s="157">
        <f t="shared" si="179"/>
        <v>0.32223922293008372</v>
      </c>
      <c r="K97" s="58">
        <v>1073.4311392268869</v>
      </c>
      <c r="L97" s="123"/>
      <c r="M97" s="58">
        <v>1667.2688762577875</v>
      </c>
      <c r="N97" s="157">
        <f t="shared" si="180"/>
        <v>0.1084918884761759</v>
      </c>
      <c r="O97" s="152">
        <f t="shared" si="181"/>
        <v>5951.6708807181312</v>
      </c>
      <c r="P97" s="153">
        <f t="shared" si="182"/>
        <v>0.22662134977688098</v>
      </c>
      <c r="R97" s="158">
        <f>'Μέση Ετήσια Κατανάλωση'!$F68*'Ενεργοί Πελάτες'!X95</f>
        <v>0</v>
      </c>
      <c r="S97" s="6">
        <v>1757.4241023921061</v>
      </c>
      <c r="T97" s="132">
        <f t="shared" si="183"/>
        <v>1757.4241023921061</v>
      </c>
      <c r="U97" s="171">
        <f t="shared" si="184"/>
        <v>5.4073597497167628E-2</v>
      </c>
      <c r="V97" s="158">
        <f>'Μέση Ετήσια Κατανάλωση'!$F68*'Ενεργοί Πελάτες'!AA95</f>
        <v>44.888081796510988</v>
      </c>
      <c r="W97" s="132">
        <f>'Μέση Ετήσια Κατανάλωση'!$G68*('Ενεργοί Πελάτες'!Y95-'Ενεργοί Πελάτες'!$S95)</f>
        <v>0</v>
      </c>
      <c r="X97" s="132">
        <f t="shared" si="185"/>
        <v>44.888081796510988</v>
      </c>
      <c r="Y97" s="6">
        <v>1840.2179788095495</v>
      </c>
      <c r="Z97" s="132">
        <f t="shared" si="186"/>
        <v>1885.1060606060605</v>
      </c>
      <c r="AA97" s="157">
        <f t="shared" si="187"/>
        <v>7.2652900367168621E-2</v>
      </c>
      <c r="AB97" s="158">
        <f>'Μέση Ετήσια Κατανάλωση'!$F68*'Ενεργοί Πελάτες'!AD95</f>
        <v>0</v>
      </c>
      <c r="AC97" s="132">
        <f>'Μέση Ετήσια Κατανάλωση'!$G68*('Ενεργοί Πελάτες'!AB95-'Ενεργοί Πελάτες'!$S95)</f>
        <v>89.776163593021977</v>
      </c>
      <c r="AD97" s="132">
        <f t="shared" si="188"/>
        <v>89.776163593021977</v>
      </c>
      <c r="AE97" s="6">
        <v>1802.8630993410673</v>
      </c>
      <c r="AF97" s="132">
        <f t="shared" si="189"/>
        <v>1892.6392629340892</v>
      </c>
      <c r="AG97" s="157">
        <f t="shared" si="190"/>
        <v>3.9961689612343322E-3</v>
      </c>
      <c r="AH97" s="158">
        <f>'Μέση Ετήσια Κατανάλωση'!$F68*'Ενεργοί Πελάτες'!AG95</f>
        <v>0</v>
      </c>
      <c r="AI97" s="132">
        <f>'Μέση Ετήσια Κατανάλωση'!$G68*('Ενεργοί Πελάτες'!AE95-'Ενεργοί Πελάτες'!$S95)</f>
        <v>89.776163593021977</v>
      </c>
      <c r="AJ97" s="132">
        <f t="shared" si="191"/>
        <v>89.776163593021977</v>
      </c>
      <c r="AK97" s="6">
        <v>1808.5789896103208</v>
      </c>
      <c r="AL97" s="132">
        <f t="shared" si="192"/>
        <v>1898.3551532033428</v>
      </c>
      <c r="AM97" s="157">
        <f t="shared" si="193"/>
        <v>3.0200632424757178E-3</v>
      </c>
      <c r="AN97" s="158">
        <f>'Μέση Ετήσια Κατανάλωση'!$F68*'Ενεργοί Πελάτες'!AJ95</f>
        <v>0</v>
      </c>
      <c r="AO97" s="132">
        <f>'Μέση Ετήσια Κατανάλωση'!$G68*('Ενεργοί Πελάτες'!AH95-'Ενεργοί Πελάτες'!$S95)</f>
        <v>89.776163593021977</v>
      </c>
      <c r="AP97" s="132">
        <f t="shared" si="194"/>
        <v>89.776163593021977</v>
      </c>
      <c r="AQ97" s="6">
        <v>1815.3252294190813</v>
      </c>
      <c r="AR97" s="132">
        <f t="shared" si="195"/>
        <v>1905.1013930121032</v>
      </c>
      <c r="AS97" s="157">
        <f t="shared" si="196"/>
        <v>3.5537290255601961E-3</v>
      </c>
      <c r="AT97" s="152">
        <f t="shared" si="197"/>
        <v>9338.6259721477018</v>
      </c>
      <c r="AU97" s="153">
        <f t="shared" si="198"/>
        <v>2.0376338196157251E-2</v>
      </c>
    </row>
    <row r="98" spans="2:47" ht="16.5" customHeight="1" outlineLevel="1">
      <c r="B98" s="40" t="s">
        <v>88</v>
      </c>
      <c r="C98" s="52" t="s">
        <v>102</v>
      </c>
      <c r="D98" s="71">
        <v>0</v>
      </c>
      <c r="E98" s="58">
        <v>0</v>
      </c>
      <c r="F98" s="157">
        <f t="shared" si="177"/>
        <v>0</v>
      </c>
      <c r="G98" s="58">
        <v>103.41187260541653</v>
      </c>
      <c r="H98" s="157">
        <f t="shared" si="178"/>
        <v>0</v>
      </c>
      <c r="I98" s="58">
        <v>94.005473426927395</v>
      </c>
      <c r="J98" s="157">
        <f t="shared" si="179"/>
        <v>-9.0960534235567533E-2</v>
      </c>
      <c r="K98" s="58">
        <v>59.635063290382611</v>
      </c>
      <c r="L98" s="123"/>
      <c r="M98" s="58">
        <v>83.363443812889372</v>
      </c>
      <c r="N98" s="157">
        <f t="shared" si="180"/>
        <v>-0.11320648921905932</v>
      </c>
      <c r="O98" s="152">
        <f t="shared" si="181"/>
        <v>280.7807898452333</v>
      </c>
      <c r="P98" s="153">
        <f t="shared" si="182"/>
        <v>0</v>
      </c>
      <c r="R98" s="158">
        <f>'Μέση Ετήσια Κατανάλωση'!$F69*'Ενεργοί Πελάτες'!X96</f>
        <v>0</v>
      </c>
      <c r="S98" s="6">
        <v>87.871205119605307</v>
      </c>
      <c r="T98" s="132">
        <f t="shared" si="183"/>
        <v>87.871205119605307</v>
      </c>
      <c r="U98" s="171">
        <f t="shared" si="184"/>
        <v>5.4073597497167697E-2</v>
      </c>
      <c r="V98" s="158">
        <f>'Μέση Ετήσια Κατανάλωση'!$F69*'Ενεργοί Πελάτες'!AA96</f>
        <v>0</v>
      </c>
      <c r="W98" s="132">
        <f>'Μέση Ετήσια Κατανάλωση'!$G69*('Ενεργοί Πελάτες'!Y96-'Ενεργοί Πελάτες'!$S96)</f>
        <v>0</v>
      </c>
      <c r="X98" s="132">
        <f t="shared" si="185"/>
        <v>0</v>
      </c>
      <c r="Y98" s="6">
        <v>89.766955266955264</v>
      </c>
      <c r="Z98" s="132">
        <f t="shared" si="186"/>
        <v>89.766955266955264</v>
      </c>
      <c r="AA98" s="157">
        <f t="shared" si="187"/>
        <v>2.1574190825874869E-2</v>
      </c>
      <c r="AB98" s="158">
        <f>'Μέση Ετήσια Κατανάλωση'!$F69*'Ενεργοί Πελάτες'!AD96</f>
        <v>0</v>
      </c>
      <c r="AC98" s="132">
        <f>'Μέση Ετήσια Κατανάλωση'!$G69*('Ενεργοί Πελάτες'!AB96-'Ενεργοί Πελάτες'!$S96)</f>
        <v>0</v>
      </c>
      <c r="AD98" s="132">
        <f t="shared" si="188"/>
        <v>0</v>
      </c>
      <c r="AE98" s="6">
        <v>90.125679187337582</v>
      </c>
      <c r="AF98" s="132">
        <f t="shared" si="189"/>
        <v>90.125679187337582</v>
      </c>
      <c r="AG98" s="157">
        <f t="shared" si="190"/>
        <v>3.9961689612343322E-3</v>
      </c>
      <c r="AH98" s="158">
        <f>'Μέση Ετήσια Κατανάλωση'!$F69*'Ενεργοί Πελάτες'!AG96</f>
        <v>0</v>
      </c>
      <c r="AI98" s="132">
        <f>'Μέση Ετήσια Κατανάλωση'!$G69*('Ενεργοί Πελάτες'!AE96-'Ενεργοί Πελάτες'!$S96)</f>
        <v>0</v>
      </c>
      <c r="AJ98" s="132">
        <f t="shared" si="191"/>
        <v>0</v>
      </c>
      <c r="AK98" s="6">
        <v>90.397864438254416</v>
      </c>
      <c r="AL98" s="132">
        <f t="shared" si="192"/>
        <v>90.397864438254416</v>
      </c>
      <c r="AM98" s="157">
        <f t="shared" si="193"/>
        <v>3.0200632424756874E-3</v>
      </c>
      <c r="AN98" s="158">
        <f>'Μέση Ετήσια Κατανάλωση'!$F69*'Ενεργοί Πελάτες'!AJ96</f>
        <v>0</v>
      </c>
      <c r="AO98" s="132">
        <f>'Μέση Ετήσια Κατανάλωση'!$G69*('Ενεργοί Πελάτες'!AH96-'Ενεργοί Πελάτες'!$S96)</f>
        <v>0</v>
      </c>
      <c r="AP98" s="132">
        <f t="shared" si="194"/>
        <v>0</v>
      </c>
      <c r="AQ98" s="6">
        <v>90.719113952957301</v>
      </c>
      <c r="AR98" s="132">
        <f t="shared" si="195"/>
        <v>90.719113952957301</v>
      </c>
      <c r="AS98" s="157">
        <f t="shared" si="196"/>
        <v>3.5537290255602413E-3</v>
      </c>
      <c r="AT98" s="152">
        <f t="shared" si="197"/>
        <v>448.88081796510988</v>
      </c>
      <c r="AU98" s="153">
        <f t="shared" si="198"/>
        <v>8.0058540494190034E-3</v>
      </c>
    </row>
    <row r="99" spans="2:47" ht="15" customHeight="1" outlineLevel="1">
      <c r="B99" s="339" t="s">
        <v>95</v>
      </c>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62"/>
    </row>
    <row r="100" spans="2:47" ht="15" customHeight="1" outlineLevel="1">
      <c r="B100" s="282" t="s">
        <v>114</v>
      </c>
      <c r="C100" s="38" t="s">
        <v>102</v>
      </c>
      <c r="D100" s="174">
        <f>SUM(D85:D98)</f>
        <v>381709.3547541789</v>
      </c>
      <c r="E100" s="159">
        <f>SUM(E85:E98)</f>
        <v>348472.12272103608</v>
      </c>
      <c r="F100" s="156">
        <f>IFERROR((E100-D100)/D100,0)</f>
        <v>-8.7074711738588703E-2</v>
      </c>
      <c r="G100" s="159">
        <f>SUM(G85:G98)</f>
        <v>420782.90963143989</v>
      </c>
      <c r="H100" s="156">
        <f t="shared" ref="H100" si="199">IFERROR((G100-E100)/E100,0)</f>
        <v>0.20750809661836589</v>
      </c>
      <c r="I100" s="159">
        <f>SUM(I85:I98)</f>
        <v>383260.31516158301</v>
      </c>
      <c r="J100" s="156">
        <f t="shared" ref="J100" si="200">IFERROR((I100-G100)/G100,0)</f>
        <v>-8.9173285347360215E-2</v>
      </c>
      <c r="K100" s="159">
        <f>SUM(K85:K98)</f>
        <v>240031.12974379008</v>
      </c>
      <c r="L100" s="125"/>
      <c r="M100" s="159">
        <f>SUM(M85:M98)</f>
        <v>338288.85499270505</v>
      </c>
      <c r="N100" s="156">
        <f>IFERROR((M100-I100)/I100,0)</f>
        <v>-0.11733920364261545</v>
      </c>
      <c r="O100" s="159">
        <f>SUM(O85:O98)</f>
        <v>1872513.5572609431</v>
      </c>
      <c r="P100" s="153">
        <f>IFERROR((M100/D100)^(1/4)-1,0)</f>
        <v>-2.9738672643741526E-2</v>
      </c>
      <c r="R100" s="159">
        <f>SUM(R85:R98)</f>
        <v>538.65698155813186</v>
      </c>
      <c r="S100" s="144">
        <f>SUM(S85:S98)</f>
        <v>357097.14785523544</v>
      </c>
      <c r="T100" s="144">
        <f>SUM(T85:T98)</f>
        <v>357635.80483679363</v>
      </c>
      <c r="U100" s="156">
        <f>IFERROR((T100-M100)/M100,0)</f>
        <v>5.7190621442452731E-2</v>
      </c>
      <c r="V100" s="144">
        <f>SUM(V85:V98)</f>
        <v>3950.1511980929654</v>
      </c>
      <c r="W100" s="144">
        <f>SUM(W85:W98)</f>
        <v>1077.3139631162637</v>
      </c>
      <c r="X100" s="144">
        <f>SUM(X85:X98)</f>
        <v>5027.4651612092302</v>
      </c>
      <c r="Y100" s="144">
        <f>SUM(Y85:Y98)</f>
        <v>368223.53483879077</v>
      </c>
      <c r="Z100" s="144">
        <f>SUM(Z85:Z98)</f>
        <v>373251.00000000006</v>
      </c>
      <c r="AA100" s="156">
        <f>IFERROR((Z100-T100)/T100,0)</f>
        <v>4.3662281438326324E-2</v>
      </c>
      <c r="AB100" s="144">
        <f>SUM(AB85:AB98)</f>
        <v>3366.6061347383229</v>
      </c>
      <c r="AC100" s="144">
        <f>SUM(AC85:AC98)</f>
        <v>8977.6163593021975</v>
      </c>
      <c r="AD100" s="144">
        <f>SUM(AD85:AD98)</f>
        <v>12344.222494040521</v>
      </c>
      <c r="AE100" s="144">
        <f>SUM(AE85:AE98)</f>
        <v>369157.77750595944</v>
      </c>
      <c r="AF100" s="144">
        <f>SUM(AF85:AF98)</f>
        <v>381501.99999999994</v>
      </c>
      <c r="AG100" s="156">
        <f t="shared" ref="AG100" si="201">IFERROR((AF100-Z100)/Z100,0)</f>
        <v>2.2105767968471302E-2</v>
      </c>
      <c r="AH100" s="144">
        <f>SUM(AH85:AH98)</f>
        <v>3366.6061347383229</v>
      </c>
      <c r="AI100" s="144">
        <f>SUM(AI85:AI98)</f>
        <v>15710.82862877884</v>
      </c>
      <c r="AJ100" s="144">
        <f>SUM(AJ85:AJ98)</f>
        <v>19077.434763517169</v>
      </c>
      <c r="AK100" s="144">
        <f>SUM(AK85:AK98)</f>
        <v>370356.56523648277</v>
      </c>
      <c r="AL100" s="144">
        <f>SUM(AL85:AL98)</f>
        <v>389434</v>
      </c>
      <c r="AM100" s="156">
        <f t="shared" ref="AM100" si="202">IFERROR((AL100-AF100)/AF100,0)</f>
        <v>2.0791503058961838E-2</v>
      </c>
      <c r="AN100" s="144">
        <f>SUM(AN85:AN98)</f>
        <v>3187.0538075522795</v>
      </c>
      <c r="AO100" s="144">
        <f>SUM(AO85:AO98)</f>
        <v>22444.040898255491</v>
      </c>
      <c r="AP100" s="144">
        <f>SUM(AP85:AP98)</f>
        <v>25631.094705807769</v>
      </c>
      <c r="AQ100" s="144">
        <f>SUM(AQ85:AQ98)</f>
        <v>371627.9052941922</v>
      </c>
      <c r="AR100" s="144">
        <f>SUM(AR85:AR98)</f>
        <v>397258.99999999988</v>
      </c>
      <c r="AS100" s="156">
        <f>IFERROR((AR100-AL100)/AL100,0)</f>
        <v>2.0093263556854007E-2</v>
      </c>
      <c r="AT100" s="144">
        <f>SUM(AT85:AT98)</f>
        <v>1899081.804836794</v>
      </c>
      <c r="AU100" s="153">
        <f>IFERROR((AR100/T100)^(1/4)-1,0)</f>
        <v>2.6616377653055689E-2</v>
      </c>
    </row>
    <row r="102" spans="2:47" ht="15.6">
      <c r="B102" s="332" t="s">
        <v>103</v>
      </c>
      <c r="C102" s="332"/>
      <c r="D102" s="332"/>
      <c r="E102" s="332"/>
      <c r="F102" s="332"/>
      <c r="G102" s="332"/>
      <c r="H102" s="332"/>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c r="AT102" s="332"/>
      <c r="AU102" s="332"/>
    </row>
    <row r="103" spans="2:47" ht="5.45" customHeight="1" outlineLevel="1">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row>
    <row r="104" spans="2:47" outlineLevel="1">
      <c r="B104" s="359"/>
      <c r="C104" s="344" t="s">
        <v>93</v>
      </c>
      <c r="D104" s="347" t="s">
        <v>106</v>
      </c>
      <c r="E104" s="348"/>
      <c r="F104" s="348"/>
      <c r="G104" s="348"/>
      <c r="H104" s="348"/>
      <c r="I104" s="348"/>
      <c r="J104" s="348"/>
      <c r="K104" s="348"/>
      <c r="L104" s="349"/>
      <c r="M104" s="347"/>
      <c r="N104" s="349"/>
      <c r="O104" s="355" t="str">
        <f xml:space="preserve"> D105&amp;" - "&amp;M105</f>
        <v>2019 - 2023</v>
      </c>
      <c r="P104" s="367"/>
      <c r="R104" s="347" t="s">
        <v>107</v>
      </c>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8"/>
      <c r="AT104" s="348"/>
      <c r="AU104" s="349"/>
    </row>
    <row r="105" spans="2:47" outlineLevel="1">
      <c r="B105" s="360"/>
      <c r="C105" s="345"/>
      <c r="D105" s="70">
        <f>$C$3-5</f>
        <v>2019</v>
      </c>
      <c r="E105" s="347">
        <f>$C$3-4</f>
        <v>2020</v>
      </c>
      <c r="F105" s="349"/>
      <c r="G105" s="347">
        <f>$C$3-3</f>
        <v>2021</v>
      </c>
      <c r="H105" s="349"/>
      <c r="I105" s="347">
        <f>$C$3-2</f>
        <v>2022</v>
      </c>
      <c r="J105" s="349"/>
      <c r="K105" s="347" t="str">
        <f>$C$3-1&amp;""&amp;" ("&amp;"Σεπ"&amp;")"</f>
        <v>2023 (Σεπ)</v>
      </c>
      <c r="L105" s="349"/>
      <c r="M105" s="347">
        <f>$C$3-1</f>
        <v>2023</v>
      </c>
      <c r="N105" s="349"/>
      <c r="O105" s="357"/>
      <c r="P105" s="368"/>
      <c r="R105" s="369">
        <f>$C$3</f>
        <v>2024</v>
      </c>
      <c r="S105" s="370"/>
      <c r="T105" s="370"/>
      <c r="U105" s="371"/>
      <c r="V105" s="369">
        <f>$C$3+1</f>
        <v>2025</v>
      </c>
      <c r="W105" s="370"/>
      <c r="X105" s="370"/>
      <c r="Y105" s="370"/>
      <c r="Z105" s="370"/>
      <c r="AA105" s="371"/>
      <c r="AB105" s="347">
        <f>$C$3+2</f>
        <v>2026</v>
      </c>
      <c r="AC105" s="348"/>
      <c r="AD105" s="348"/>
      <c r="AE105" s="348"/>
      <c r="AF105" s="348"/>
      <c r="AG105" s="349"/>
      <c r="AH105" s="347">
        <f>$C$3+3</f>
        <v>2027</v>
      </c>
      <c r="AI105" s="348"/>
      <c r="AJ105" s="348"/>
      <c r="AK105" s="348"/>
      <c r="AL105" s="348"/>
      <c r="AM105" s="349"/>
      <c r="AN105" s="347">
        <f>$C$3+4</f>
        <v>2028</v>
      </c>
      <c r="AO105" s="348"/>
      <c r="AP105" s="348"/>
      <c r="AQ105" s="348"/>
      <c r="AR105" s="348"/>
      <c r="AS105" s="349"/>
      <c r="AT105" s="337" t="str">
        <f>R105&amp;" - "&amp;AN105</f>
        <v>2024 - 2028</v>
      </c>
      <c r="AU105" s="363"/>
    </row>
    <row r="106" spans="2:47" ht="15" customHeight="1" outlineLevel="1">
      <c r="B106" s="360"/>
      <c r="C106" s="345"/>
      <c r="D106" s="381" t="s">
        <v>138</v>
      </c>
      <c r="E106" s="374" t="s">
        <v>138</v>
      </c>
      <c r="F106" s="379" t="s">
        <v>110</v>
      </c>
      <c r="G106" s="374" t="s">
        <v>138</v>
      </c>
      <c r="H106" s="379" t="s">
        <v>110</v>
      </c>
      <c r="I106" s="374" t="s">
        <v>138</v>
      </c>
      <c r="J106" s="376" t="s">
        <v>110</v>
      </c>
      <c r="K106" s="374" t="s">
        <v>138</v>
      </c>
      <c r="L106" s="376" t="s">
        <v>110</v>
      </c>
      <c r="M106" s="374" t="s">
        <v>138</v>
      </c>
      <c r="N106" s="376" t="s">
        <v>110</v>
      </c>
      <c r="O106" s="374" t="s">
        <v>111</v>
      </c>
      <c r="P106" s="372" t="s">
        <v>112</v>
      </c>
      <c r="R106" s="374" t="str">
        <f>"Διανεμόμενες ποσότητες σε πελάτες που συνδέθηκαν το "&amp;R105</f>
        <v>Διανεμόμενες ποσότητες σε πελάτες που συνδέθηκαν το 2024</v>
      </c>
      <c r="S106" s="378" t="s">
        <v>139</v>
      </c>
      <c r="T106" s="378" t="s">
        <v>140</v>
      </c>
      <c r="U106" s="387" t="s">
        <v>110</v>
      </c>
      <c r="V106" s="369" t="s">
        <v>141</v>
      </c>
      <c r="W106" s="370"/>
      <c r="X106" s="370"/>
      <c r="Y106" s="378" t="s">
        <v>139</v>
      </c>
      <c r="Z106" s="378" t="s">
        <v>140</v>
      </c>
      <c r="AA106" s="371" t="s">
        <v>110</v>
      </c>
      <c r="AB106" s="369" t="s">
        <v>141</v>
      </c>
      <c r="AC106" s="370"/>
      <c r="AD106" s="370"/>
      <c r="AE106" s="378" t="s">
        <v>139</v>
      </c>
      <c r="AF106" s="378" t="s">
        <v>140</v>
      </c>
      <c r="AG106" s="371" t="s">
        <v>110</v>
      </c>
      <c r="AH106" s="369" t="s">
        <v>141</v>
      </c>
      <c r="AI106" s="370"/>
      <c r="AJ106" s="370"/>
      <c r="AK106" s="378" t="s">
        <v>139</v>
      </c>
      <c r="AL106" s="378" t="s">
        <v>140</v>
      </c>
      <c r="AM106" s="371" t="s">
        <v>110</v>
      </c>
      <c r="AN106" s="369" t="s">
        <v>141</v>
      </c>
      <c r="AO106" s="370"/>
      <c r="AP106" s="370"/>
      <c r="AQ106" s="378" t="s">
        <v>139</v>
      </c>
      <c r="AR106" s="378" t="s">
        <v>140</v>
      </c>
      <c r="AS106" s="371" t="s">
        <v>110</v>
      </c>
      <c r="AT106" s="385" t="s">
        <v>111</v>
      </c>
      <c r="AU106" s="383" t="s">
        <v>112</v>
      </c>
    </row>
    <row r="107" spans="2:47" ht="57.95" outlineLevel="1">
      <c r="B107" s="361"/>
      <c r="C107" s="346"/>
      <c r="D107" s="382"/>
      <c r="E107" s="375"/>
      <c r="F107" s="380"/>
      <c r="G107" s="375"/>
      <c r="H107" s="380"/>
      <c r="I107" s="375"/>
      <c r="J107" s="377"/>
      <c r="K107" s="375"/>
      <c r="L107" s="377"/>
      <c r="M107" s="375"/>
      <c r="N107" s="377"/>
      <c r="O107" s="375"/>
      <c r="P107" s="373"/>
      <c r="R107" s="375"/>
      <c r="S107" s="378"/>
      <c r="T107" s="378"/>
      <c r="U107" s="387"/>
      <c r="V107" s="106" t="str">
        <f>"Διανεμόμενες ποσότητες σε πελάτες που συνδέθηκαν το "&amp;V105</f>
        <v>Διανεμόμενες ποσότητες σε πελάτες που συνδέθηκαν το 2025</v>
      </c>
      <c r="W107" s="87" t="str">
        <f>"Διανεμόμενες ποσότητες σε πελάτες που συνδέθηκαν το "&amp;R105</f>
        <v>Διανεμόμενες ποσότητες σε πελάτες που συνδέθηκαν το 2024</v>
      </c>
      <c r="X107" s="48" t="s">
        <v>142</v>
      </c>
      <c r="Y107" s="378"/>
      <c r="Z107" s="378"/>
      <c r="AA107" s="371"/>
      <c r="AB107" s="106" t="str">
        <f>"Διανεμόμενες ποσότητες σε πελάτες που συνδέθηκαν το "&amp;AB105</f>
        <v>Διανεμόμενες ποσότητες σε πελάτες που συνδέθηκαν το 2026</v>
      </c>
      <c r="AC107" s="87" t="str">
        <f>"Διανεμόμενες ποσότητες σε πελάτες που συνδέθηκαν το "&amp;$R$12&amp;" - "&amp;V105</f>
        <v>Διανεμόμενες ποσότητες σε πελάτες που συνδέθηκαν το 2024 - 2025</v>
      </c>
      <c r="AD107" s="48" t="s">
        <v>142</v>
      </c>
      <c r="AE107" s="378"/>
      <c r="AF107" s="378"/>
      <c r="AG107" s="371"/>
      <c r="AH107" s="106" t="str">
        <f>"Διανεμόμενες ποσότητες σε πελάτες που συνδέθηκαν το "&amp;AH105</f>
        <v>Διανεμόμενες ποσότητες σε πελάτες που συνδέθηκαν το 2027</v>
      </c>
      <c r="AI107" s="87" t="str">
        <f>"Διανεμόμενες ποσότητες σε πελάτες που συνδέθηκαν το "&amp;$R$12&amp;" - "&amp;AB105</f>
        <v>Διανεμόμενες ποσότητες σε πελάτες που συνδέθηκαν το 2024 - 2026</v>
      </c>
      <c r="AJ107" s="48" t="s">
        <v>142</v>
      </c>
      <c r="AK107" s="378"/>
      <c r="AL107" s="378"/>
      <c r="AM107" s="371"/>
      <c r="AN107" s="106" t="str">
        <f>"Διανεμόμενες ποσότητες σε πελάτες που συνδέθηκαν το "&amp;AN105</f>
        <v>Διανεμόμενες ποσότητες σε πελάτες που συνδέθηκαν το 2028</v>
      </c>
      <c r="AO107" s="87" t="str">
        <f>"Διανεμόμενες ποσότητες σε πελάτες που συνδέθηκαν το "&amp;$R$12&amp;" - "&amp;AH105</f>
        <v>Διανεμόμενες ποσότητες σε πελάτες που συνδέθηκαν το 2024 - 2027</v>
      </c>
      <c r="AP107" s="48" t="s">
        <v>142</v>
      </c>
      <c r="AQ107" s="378"/>
      <c r="AR107" s="378"/>
      <c r="AS107" s="371"/>
      <c r="AT107" s="386"/>
      <c r="AU107" s="384"/>
    </row>
    <row r="108" spans="2:47" outlineLevel="1">
      <c r="B108" s="40" t="s">
        <v>74</v>
      </c>
      <c r="C108" s="52" t="s">
        <v>102</v>
      </c>
      <c r="D108" s="71">
        <v>29544.21504095841</v>
      </c>
      <c r="E108" s="58">
        <v>25218.124527763212</v>
      </c>
      <c r="F108" s="157">
        <f t="shared" ref="F108" si="203">IFERROR((E108-D108)/D108,0)</f>
        <v>-0.14642766806285948</v>
      </c>
      <c r="G108" s="58">
        <v>30164.316935933224</v>
      </c>
      <c r="H108" s="157">
        <f>IFERROR((G108-E108)/E108,0)</f>
        <v>0.19613640985572245</v>
      </c>
      <c r="I108" s="58">
        <v>28831.597965799421</v>
      </c>
      <c r="J108" s="157">
        <f>IFERROR((I108-G108)/G108,0)</f>
        <v>-4.4181970802269425E-2</v>
      </c>
      <c r="K108" s="58">
        <v>14373.486326648917</v>
      </c>
      <c r="L108" s="123"/>
      <c r="M108" s="58">
        <v>21276.391659367277</v>
      </c>
      <c r="N108" s="157">
        <f>IFERROR((M108-I108)/I108,0)</f>
        <v>-0.26204604806831278</v>
      </c>
      <c r="O108" s="152">
        <f t="shared" ref="O108" si="204">D108+E108+G108+I108+M108</f>
        <v>135034.64612982154</v>
      </c>
      <c r="P108" s="153">
        <f t="shared" ref="P108" si="205">IFERROR((M108/D108)^(1/4)-1,0)</f>
        <v>-7.8794801384903135E-2</v>
      </c>
      <c r="R108" s="158">
        <f>'Μέση Ετήσια Κατανάλωση'!$F77*'Ενεργοί Πελάτες'!X105</f>
        <v>342.96623730327713</v>
      </c>
      <c r="S108" s="6">
        <v>28820.763574702542</v>
      </c>
      <c r="T108" s="132">
        <f>R108+S108</f>
        <v>29163.729812005819</v>
      </c>
      <c r="U108" s="171">
        <f t="shared" ref="U108" si="206">IFERROR((T108-M108)/M108,0)</f>
        <v>0.37070844901306438</v>
      </c>
      <c r="V108" s="158">
        <f>'Μέση Ετήσια Κατανάλωση'!$F77*'Ενεργοί Πελάτες'!AA105</f>
        <v>102.88987119098313</v>
      </c>
      <c r="W108" s="132">
        <f>'Μέση Ετήσια Κατανάλωση'!$G77*('Ενεργοί Πελάτες'!Y105-'Ενεργοί Πελάτες'!$S105)</f>
        <v>685.93247460655425</v>
      </c>
      <c r="X108" s="132">
        <f>V108+W108</f>
        <v>788.82234579753742</v>
      </c>
      <c r="Y108" s="6">
        <v>29055.946884971694</v>
      </c>
      <c r="Z108" s="132">
        <f>X108+Y108</f>
        <v>29844.76923076923</v>
      </c>
      <c r="AA108" s="157">
        <f t="shared" ref="AA108" si="207">IFERROR((Z108-T108)/T108,0)</f>
        <v>2.3352274319968797E-2</v>
      </c>
      <c r="AB108" s="158">
        <f>'Μέση Ετήσια Κατανάλωση'!$F77*'Ενεργοί Πελάτες'!AD105</f>
        <v>102.88987119098313</v>
      </c>
      <c r="AC108" s="132">
        <f>'Μέση Ετήσια Κατανάλωση'!$G77*('Ενεργοί Πελάτες'!AB105-'Ενεργοί Πελάτες'!$S105)</f>
        <v>891.71221698852048</v>
      </c>
      <c r="AD108" s="132">
        <f>AB108+AC108</f>
        <v>994.60208817950365</v>
      </c>
      <c r="AE108" s="6">
        <v>29081.851036820499</v>
      </c>
      <c r="AF108" s="132">
        <f>AD108+AE108</f>
        <v>30076.453125000004</v>
      </c>
      <c r="AG108" s="157">
        <f>IFERROR((AF108-Z108)/Z108,0)</f>
        <v>7.7629648411525563E-3</v>
      </c>
      <c r="AH108" s="158">
        <f>'Μέση Ετήσια Κατανάλωση'!$F77*'Ενεργοί Πελάτες'!AG105</f>
        <v>137.18649492131084</v>
      </c>
      <c r="AI108" s="132">
        <f>'Μέση Ετήσια Κατανάλωση'!$G77*('Ενεργοί Πελάτες'!AE105-'Ενεργοί Πελάτες'!$S105)</f>
        <v>1097.4919593704867</v>
      </c>
      <c r="AJ108" s="132">
        <f>AH108+AI108</f>
        <v>1234.6784542917976</v>
      </c>
      <c r="AK108" s="6">
        <v>29130.084229832588</v>
      </c>
      <c r="AL108" s="132">
        <f>AJ108+AK108</f>
        <v>30364.762684124384</v>
      </c>
      <c r="AM108" s="157">
        <f>IFERROR((AL108-AF108)/AF108,0)</f>
        <v>9.5858895969595809E-3</v>
      </c>
      <c r="AN108" s="158">
        <f>'Μέση Ετήσια Κατανάλωση'!$F77*'Ενεργοί Πελάτες'!AJ105</f>
        <v>137.18649492131084</v>
      </c>
      <c r="AO108" s="132">
        <f>'Μέση Ετήσια Κατανάλωση'!$G77*('Ενεργοί Πελάτες'!AH105-'Ενεργοί Πελάτες'!$S105)</f>
        <v>1371.8649492131085</v>
      </c>
      <c r="AP108" s="132">
        <f>AN108+AO108</f>
        <v>1509.0514441344194</v>
      </c>
      <c r="AQ108" s="6">
        <v>29131.44529853659</v>
      </c>
      <c r="AR108" s="132">
        <f>AP108+AQ108</f>
        <v>30640.49674267101</v>
      </c>
      <c r="AS108" s="157">
        <f>IFERROR((AR108-AL108)/AL108,0)</f>
        <v>9.0807249644927548E-3</v>
      </c>
      <c r="AT108" s="152">
        <f t="shared" ref="AT108" si="208">T108+Z108+AF108+AL108+AR108</f>
        <v>150090.21159457043</v>
      </c>
      <c r="AU108" s="153">
        <f t="shared" ref="AU108" si="209">IFERROR((AR108/T108)^(1/4)-1,0)</f>
        <v>1.2425753441858589E-2</v>
      </c>
    </row>
    <row r="109" spans="2:47" outlineLevel="1">
      <c r="B109" s="40" t="s">
        <v>75</v>
      </c>
      <c r="C109" s="52" t="s">
        <v>102</v>
      </c>
      <c r="D109" s="71">
        <v>6807.09942748923</v>
      </c>
      <c r="E109" s="58">
        <v>5815.0028322842236</v>
      </c>
      <c r="F109" s="157">
        <f t="shared" ref="F109:F121" si="210">IFERROR((E109-D109)/D109,0)</f>
        <v>-0.14574439609308559</v>
      </c>
      <c r="G109" s="58">
        <v>7314.672698090043</v>
      </c>
      <c r="H109" s="157">
        <f t="shared" ref="H109:H121" si="211">IFERROR((G109-E109)/E109,0)</f>
        <v>0.25789666988291488</v>
      </c>
      <c r="I109" s="58">
        <v>7207.8994914498553</v>
      </c>
      <c r="J109" s="157">
        <f t="shared" ref="J109:J121" si="212">IFERROR((I109-G109)/G109,0)</f>
        <v>-1.4597127041387319E-2</v>
      </c>
      <c r="K109" s="58">
        <v>3610.564747124728</v>
      </c>
      <c r="L109" s="123"/>
      <c r="M109" s="58">
        <v>5407.5389728083101</v>
      </c>
      <c r="N109" s="157">
        <f t="shared" ref="N109:N121" si="213">IFERROR((M109-I109)/I109,0)</f>
        <v>-0.24977602986517314</v>
      </c>
      <c r="O109" s="152">
        <f t="shared" ref="O109:O121" si="214">D109+E109+G109+I109+M109</f>
        <v>32552.213422121662</v>
      </c>
      <c r="P109" s="153">
        <f t="shared" ref="P109:P121" si="215">IFERROR((M109/D109)^(1/4)-1,0)</f>
        <v>-5.5918709526261101E-2</v>
      </c>
      <c r="R109" s="158">
        <f>'Μέση Ετήσια Κατανάλωση'!$F78*'Ενεργοί Πελάτες'!X106</f>
        <v>0</v>
      </c>
      <c r="S109" s="6">
        <v>7240.1835032125819</v>
      </c>
      <c r="T109" s="132">
        <f t="shared" ref="T109:T121" si="216">R109+S109</f>
        <v>7240.1835032125819</v>
      </c>
      <c r="U109" s="171">
        <f t="shared" ref="U109:U121" si="217">IFERROR((T109-M109)/M109,0)</f>
        <v>0.33890546875754096</v>
      </c>
      <c r="V109" s="158">
        <f>'Μέση Ετήσια Κατανάλωση'!$F78*'Ενεργοί Πελάτες'!AA106</f>
        <v>0</v>
      </c>
      <c r="W109" s="132">
        <f>'Μέση Ετήσια Κατανάλωση'!$G78*('Ενεργοί Πελάτες'!Y106-'Ενεργοί Πελάτες'!$S106)</f>
        <v>0</v>
      </c>
      <c r="X109" s="132">
        <f t="shared" ref="X109:X121" si="218">V109+W109</f>
        <v>0</v>
      </c>
      <c r="Y109" s="6">
        <v>7358.0421836228288</v>
      </c>
      <c r="Z109" s="132">
        <f t="shared" ref="Z109:Z121" si="219">X109+Y109</f>
        <v>7358.0421836228288</v>
      </c>
      <c r="AA109" s="157">
        <f t="shared" ref="AA109:AA121" si="220">IFERROR((Z109-T109)/T109,0)</f>
        <v>1.6278410672595691E-2</v>
      </c>
      <c r="AB109" s="158">
        <f>'Μέση Ετήσια Κατανάλωση'!$F78*'Ενεργοί Πελάτες'!AD106</f>
        <v>0</v>
      </c>
      <c r="AC109" s="132">
        <f>'Μέση Ετήσια Κατανάλωση'!$G78*('Ενεργοί Πελάτες'!AB106-'Ενεργοί Πελάτες'!$S106)</f>
        <v>0</v>
      </c>
      <c r="AD109" s="132">
        <f t="shared" ref="AD109:AD121" si="221">AB109+AC109</f>
        <v>0</v>
      </c>
      <c r="AE109" s="6">
        <v>7364.25740131579</v>
      </c>
      <c r="AF109" s="132">
        <f t="shared" ref="AF109:AF121" si="222">AD109+AE109</f>
        <v>7364.25740131579</v>
      </c>
      <c r="AG109" s="157">
        <f t="shared" ref="AG109:AG121" si="223">IFERROR((AF109-Z109)/Z109,0)</f>
        <v>8.4468361798669225E-4</v>
      </c>
      <c r="AH109" s="158">
        <f>'Μέση Ετήσια Κατανάλωση'!$F78*'Ενεργοί Πελάτες'!AG106</f>
        <v>0</v>
      </c>
      <c r="AI109" s="132">
        <f>'Μέση Ετήσια Κατανάλωση'!$G78*('Ενεργοί Πελάτες'!AE106-'Ενεργοί Πελάτες'!$S106)</f>
        <v>0</v>
      </c>
      <c r="AJ109" s="132">
        <f t="shared" ref="AJ109:AJ121" si="224">AH109+AI109</f>
        <v>0</v>
      </c>
      <c r="AK109" s="6">
        <v>7367.4140752864159</v>
      </c>
      <c r="AL109" s="132">
        <f t="shared" ref="AL109:AL121" si="225">AJ109+AK109</f>
        <v>7367.4140752864159</v>
      </c>
      <c r="AM109" s="157">
        <f t="shared" ref="AM109:AM121" si="226">IFERROR((AL109-AF109)/AF109,0)</f>
        <v>4.2864796796237431E-4</v>
      </c>
      <c r="AN109" s="158">
        <f>'Μέση Ετήσια Κατανάλωση'!$F78*'Ενεργοί Πελάτες'!AJ106</f>
        <v>0</v>
      </c>
      <c r="AO109" s="132">
        <f>'Μέση Ετήσια Κατανάλωση'!$G78*('Ενεργοί Πελάτες'!AH106-'Ενεργοί Πελάτες'!$S106)</f>
        <v>0</v>
      </c>
      <c r="AP109" s="132">
        <f t="shared" ref="AP109:AP121" si="227">AN109+AO109</f>
        <v>0</v>
      </c>
      <c r="AQ109" s="6">
        <v>7367.4902280130291</v>
      </c>
      <c r="AR109" s="132">
        <f t="shared" ref="AR109:AR121" si="228">AP109+AQ109</f>
        <v>7367.4902280130291</v>
      </c>
      <c r="AS109" s="157">
        <f t="shared" ref="AS109:AS121" si="229">IFERROR((AR109-AL109)/AL109,0)</f>
        <v>1.0336425485923932E-5</v>
      </c>
      <c r="AT109" s="152">
        <f t="shared" ref="AT109:AT121" si="230">T109+Z109+AF109+AL109+AR109</f>
        <v>36697.387391450648</v>
      </c>
      <c r="AU109" s="153">
        <f t="shared" ref="AU109:AU121" si="231">IFERROR((AR109/T109)^(1/4)-1,0)</f>
        <v>4.3671476768476492E-3</v>
      </c>
    </row>
    <row r="110" spans="2:47" outlineLevel="1">
      <c r="B110" s="40" t="s">
        <v>76</v>
      </c>
      <c r="C110" s="52" t="s">
        <v>102</v>
      </c>
      <c r="D110" s="71">
        <v>1052.644241364314</v>
      </c>
      <c r="E110" s="58">
        <v>949.38821751579155</v>
      </c>
      <c r="F110" s="157">
        <f t="shared" si="210"/>
        <v>-9.8092042677870056E-2</v>
      </c>
      <c r="G110" s="58">
        <v>1114.6167920899113</v>
      </c>
      <c r="H110" s="157">
        <f t="shared" si="211"/>
        <v>0.17403689189072061</v>
      </c>
      <c r="I110" s="58">
        <v>1495.9791397348756</v>
      </c>
      <c r="J110" s="157">
        <f t="shared" si="212"/>
        <v>0.34214660173018591</v>
      </c>
      <c r="K110" s="58">
        <v>756.49928034994298</v>
      </c>
      <c r="L110" s="123"/>
      <c r="M110" s="58">
        <v>1111.830443007316</v>
      </c>
      <c r="N110" s="157">
        <f t="shared" si="213"/>
        <v>-0.25678746883839582</v>
      </c>
      <c r="O110" s="152">
        <f t="shared" si="214"/>
        <v>5724.4588337122077</v>
      </c>
      <c r="P110" s="153">
        <f t="shared" si="215"/>
        <v>1.3769534007956885E-2</v>
      </c>
      <c r="R110" s="158">
        <f>'Μέση Ετήσια Κατανάλωση'!$F79*'Ενεργοί Πελάτες'!X107</f>
        <v>68.593247460655419</v>
      </c>
      <c r="S110" s="6">
        <v>1555.373145783288</v>
      </c>
      <c r="T110" s="132">
        <f t="shared" si="216"/>
        <v>1623.9663932439435</v>
      </c>
      <c r="U110" s="171">
        <f t="shared" si="217"/>
        <v>0.46062414773549915</v>
      </c>
      <c r="V110" s="158">
        <f>'Μέση Ετήσια Κατανάλωση'!$F79*'Ενεργοί Πελάτες'!AA107</f>
        <v>0</v>
      </c>
      <c r="W110" s="132">
        <f>'Μέση Ετήσια Κατανάλωση'!$G79*('Ενεργοί Πελάτες'!Y107-'Ενεργοί Πελάτες'!$S107)</f>
        <v>137.18649492131084</v>
      </c>
      <c r="X110" s="132">
        <f t="shared" si="218"/>
        <v>137.18649492131084</v>
      </c>
      <c r="Y110" s="6">
        <v>1513.2154901903518</v>
      </c>
      <c r="Z110" s="132">
        <f t="shared" si="219"/>
        <v>1650.4019851116627</v>
      </c>
      <c r="AA110" s="157">
        <f t="shared" si="220"/>
        <v>1.6278410672595892E-2</v>
      </c>
      <c r="AB110" s="158">
        <f>'Μέση Ετήσια Κατανάλωση'!$F79*'Ενεργοί Πελάτες'!AD107</f>
        <v>0</v>
      </c>
      <c r="AC110" s="132">
        <f>'Μέση Ετήσια Κατανάλωση'!$G79*('Ενεργοί Πελάτες'!AB107-'Ενεργοί Πελάτες'!$S107)</f>
        <v>137.18649492131084</v>
      </c>
      <c r="AD110" s="132">
        <f t="shared" si="221"/>
        <v>137.18649492131084</v>
      </c>
      <c r="AE110" s="6">
        <v>1514.6095577102683</v>
      </c>
      <c r="AF110" s="132">
        <f t="shared" si="222"/>
        <v>1651.7960526315792</v>
      </c>
      <c r="AG110" s="157">
        <f t="shared" si="223"/>
        <v>8.4468361798664584E-4</v>
      </c>
      <c r="AH110" s="158">
        <f>'Μέση Ετήσια Κατανάλωση'!$F79*'Ενεργοί Πελάτες'!AG107</f>
        <v>0</v>
      </c>
      <c r="AI110" s="132">
        <f>'Μέση Ετήσια Κατανάλωση'!$G79*('Ενεργοί Πελάτες'!AE107-'Ενεργοί Πελάτες'!$S107)</f>
        <v>137.18649492131084</v>
      </c>
      <c r="AJ110" s="132">
        <f t="shared" si="224"/>
        <v>137.18649492131084</v>
      </c>
      <c r="AK110" s="6">
        <v>1515.317596731717</v>
      </c>
      <c r="AL110" s="132">
        <f t="shared" si="225"/>
        <v>1652.5040916530279</v>
      </c>
      <c r="AM110" s="157">
        <f t="shared" si="226"/>
        <v>4.2864796796232281E-4</v>
      </c>
      <c r="AN110" s="158">
        <f>'Μέση Ετήσια Κατανάλωση'!$F79*'Ενεργοί Πελάτες'!AJ107</f>
        <v>0</v>
      </c>
      <c r="AO110" s="132">
        <f>'Μέση Ετήσια Κατανάλωση'!$G79*('Ενεργοί Πελάτες'!AH107-'Ενεργοί Πελάτες'!$S107)</f>
        <v>137.18649492131084</v>
      </c>
      <c r="AP110" s="132">
        <f t="shared" si="227"/>
        <v>137.18649492131084</v>
      </c>
      <c r="AQ110" s="6">
        <v>1515.3346777171255</v>
      </c>
      <c r="AR110" s="132">
        <f t="shared" si="228"/>
        <v>1652.5211726384364</v>
      </c>
      <c r="AS110" s="157">
        <f t="shared" si="229"/>
        <v>1.0336425485880209E-5</v>
      </c>
      <c r="AT110" s="152">
        <f t="shared" si="230"/>
        <v>8231.1896952786501</v>
      </c>
      <c r="AU110" s="153">
        <f t="shared" si="231"/>
        <v>4.3671476768476492E-3</v>
      </c>
    </row>
    <row r="111" spans="2:47" outlineLevel="1">
      <c r="B111" s="40" t="s">
        <v>77</v>
      </c>
      <c r="C111" s="52" t="s">
        <v>102</v>
      </c>
      <c r="D111" s="71">
        <v>4140.4006826996347</v>
      </c>
      <c r="E111" s="58">
        <v>3500.8690520894816</v>
      </c>
      <c r="F111" s="157">
        <f t="shared" si="210"/>
        <v>-0.15446129001050304</v>
      </c>
      <c r="G111" s="58">
        <v>4179.8129703371678</v>
      </c>
      <c r="H111" s="157">
        <f t="shared" si="211"/>
        <v>0.19393582226174982</v>
      </c>
      <c r="I111" s="58">
        <v>4011.9440565617119</v>
      </c>
      <c r="J111" s="157">
        <f t="shared" si="212"/>
        <v>-4.0161824217200472E-2</v>
      </c>
      <c r="K111" s="58">
        <v>1925.6345317998548</v>
      </c>
      <c r="L111" s="123"/>
      <c r="M111" s="58">
        <v>2880.6516023371373</v>
      </c>
      <c r="N111" s="157">
        <f t="shared" si="213"/>
        <v>-0.28198111396251796</v>
      </c>
      <c r="O111" s="152">
        <f t="shared" si="214"/>
        <v>18713.678364025134</v>
      </c>
      <c r="P111" s="153">
        <f t="shared" si="215"/>
        <v>-8.6702873672988345E-2</v>
      </c>
      <c r="R111" s="158">
        <f>'Μέση Ετήσια Κατανάλωση'!$F80*'Ενεργοί Πελάτες'!X108</f>
        <v>0</v>
      </c>
      <c r="S111" s="6">
        <v>3856.9201839543662</v>
      </c>
      <c r="T111" s="132">
        <f t="shared" si="216"/>
        <v>3856.9201839543662</v>
      </c>
      <c r="U111" s="171">
        <f t="shared" si="217"/>
        <v>0.33890546875754091</v>
      </c>
      <c r="V111" s="158">
        <f>'Μέση Ετήσια Κατανάλωση'!$F80*'Ενεργοί Πελάτες'!AA108</f>
        <v>0</v>
      </c>
      <c r="W111" s="132">
        <f>'Μέση Ετήσια Κατανάλωση'!$G80*('Ενεργοί Πελάτες'!Y108-'Ενεργοί Πελάτες'!$S108)</f>
        <v>0</v>
      </c>
      <c r="X111" s="132">
        <f t="shared" si="218"/>
        <v>0</v>
      </c>
      <c r="Y111" s="6">
        <v>3919.7047146401987</v>
      </c>
      <c r="Z111" s="132">
        <f t="shared" si="219"/>
        <v>3919.7047146401987</v>
      </c>
      <c r="AA111" s="157">
        <f t="shared" si="220"/>
        <v>1.6278410672595715E-2</v>
      </c>
      <c r="AB111" s="158">
        <f>'Μέση Ετήσια Κατανάλωση'!$F80*'Ενεργοί Πελάτες'!AD108</f>
        <v>0</v>
      </c>
      <c r="AC111" s="132">
        <f>'Μέση Ετήσια Κατανάλωση'!$G80*('Ενεργοί Πελάτες'!AB108-'Ενεργοί Πελάτες'!$S108)</f>
        <v>0</v>
      </c>
      <c r="AD111" s="132">
        <f t="shared" si="221"/>
        <v>0</v>
      </c>
      <c r="AE111" s="6">
        <v>3923.0156250000005</v>
      </c>
      <c r="AF111" s="132">
        <f t="shared" si="222"/>
        <v>3923.0156250000005</v>
      </c>
      <c r="AG111" s="157">
        <f t="shared" si="223"/>
        <v>8.446836179866749E-4</v>
      </c>
      <c r="AH111" s="158">
        <f>'Μέση Ετήσια Κατανάλωση'!$F80*'Ενεργοί Πελάτες'!AG108</f>
        <v>0</v>
      </c>
      <c r="AI111" s="132">
        <f>'Μέση Ετήσια Κατανάλωση'!$G80*('Ενεργοί Πελάτες'!AE108-'Ενεργοί Πελάτες'!$S108)</f>
        <v>0</v>
      </c>
      <c r="AJ111" s="132">
        <f t="shared" si="224"/>
        <v>0</v>
      </c>
      <c r="AK111" s="6">
        <v>3924.6972176759414</v>
      </c>
      <c r="AL111" s="132">
        <f t="shared" si="225"/>
        <v>3924.6972176759414</v>
      </c>
      <c r="AM111" s="157">
        <f t="shared" si="226"/>
        <v>4.2864796796238081E-4</v>
      </c>
      <c r="AN111" s="158">
        <f>'Μέση Ετήσια Κατανάλωση'!$F80*'Ενεργοί Πελάτες'!AJ108</f>
        <v>0</v>
      </c>
      <c r="AO111" s="132">
        <f>'Μέση Ετήσια Κατανάλωση'!$G80*('Ενεργοί Πελάτες'!AH108-'Ενεργοί Πελάτες'!$S108)</f>
        <v>0</v>
      </c>
      <c r="AP111" s="132">
        <f t="shared" si="227"/>
        <v>0</v>
      </c>
      <c r="AQ111" s="6">
        <v>3924.7377850162866</v>
      </c>
      <c r="AR111" s="132">
        <f t="shared" si="228"/>
        <v>3924.7377850162866</v>
      </c>
      <c r="AS111" s="157">
        <f t="shared" si="229"/>
        <v>1.0336425485894694E-5</v>
      </c>
      <c r="AT111" s="152">
        <f t="shared" si="230"/>
        <v>19549.075526286793</v>
      </c>
      <c r="AU111" s="153">
        <f t="shared" si="231"/>
        <v>4.3671476768476492E-3</v>
      </c>
    </row>
    <row r="112" spans="2:47" outlineLevel="1">
      <c r="B112" s="40" t="s">
        <v>78</v>
      </c>
      <c r="C112" s="52" t="s">
        <v>102</v>
      </c>
      <c r="D112" s="71">
        <v>4210.5769654572559</v>
      </c>
      <c r="E112" s="58">
        <v>3738.2161064684292</v>
      </c>
      <c r="F112" s="157">
        <f t="shared" si="210"/>
        <v>-0.11218435451102834</v>
      </c>
      <c r="G112" s="58">
        <v>4597.794267370884</v>
      </c>
      <c r="H112" s="157">
        <f t="shared" si="211"/>
        <v>0.22994341055218345</v>
      </c>
      <c r="I112" s="58">
        <v>4963.9307818475418</v>
      </c>
      <c r="J112" s="157">
        <f t="shared" si="212"/>
        <v>7.9633079077725322E-2</v>
      </c>
      <c r="K112" s="58">
        <v>2407.0431647498185</v>
      </c>
      <c r="L112" s="123"/>
      <c r="M112" s="58">
        <v>3588.1800660690656</v>
      </c>
      <c r="N112" s="157">
        <f t="shared" si="213"/>
        <v>-0.27714945599350821</v>
      </c>
      <c r="O112" s="152">
        <f t="shared" si="214"/>
        <v>21098.698187213176</v>
      </c>
      <c r="P112" s="153">
        <f t="shared" si="215"/>
        <v>-3.9199645294303975E-2</v>
      </c>
      <c r="R112" s="158">
        <f>'Μέση Ετήσια Κατανάλωση'!$F81*'Ενεργοί Πελάτες'!X109</f>
        <v>68.593247460655419</v>
      </c>
      <c r="S112" s="6">
        <v>4870.9711986563398</v>
      </c>
      <c r="T112" s="132">
        <f t="shared" si="216"/>
        <v>4939.564446116995</v>
      </c>
      <c r="U112" s="171">
        <f t="shared" si="217"/>
        <v>0.37662111576479557</v>
      </c>
      <c r="V112" s="158">
        <f>'Μέση Ετήσια Κατανάλωση'!$F81*'Ενεργοί Πελάτες'!AA109</f>
        <v>34.29662373032771</v>
      </c>
      <c r="W112" s="132">
        <f>'Μέση Ετήσια Κατανάλωση'!$G81*('Ενεργοί Πελάτες'!Y109-'Ενεργοί Πελάτες'!$S109)</f>
        <v>137.18649492131084</v>
      </c>
      <c r="X112" s="132">
        <f t="shared" si="218"/>
        <v>171.48311865163856</v>
      </c>
      <c r="Y112" s="6">
        <v>4917.2563354426547</v>
      </c>
      <c r="Z112" s="132">
        <f t="shared" si="219"/>
        <v>5088.7394540942933</v>
      </c>
      <c r="AA112" s="157">
        <f t="shared" si="220"/>
        <v>3.020003273660396E-2</v>
      </c>
      <c r="AB112" s="158">
        <f>'Μέση Ετήσια Κατανάλωση'!$F81*'Ενεργοί Πελάτες'!AD109</f>
        <v>0</v>
      </c>
      <c r="AC112" s="132">
        <f>'Μέση Ετήσια Κατανάλωση'!$G81*('Ενεργοί Πελάτες'!AB109-'Ενεργοί Πελάτες'!$S109)</f>
        <v>205.77974238196626</v>
      </c>
      <c r="AD112" s="132">
        <f t="shared" si="221"/>
        <v>205.77974238196626</v>
      </c>
      <c r="AE112" s="6">
        <v>4887.2580865654027</v>
      </c>
      <c r="AF112" s="132">
        <f t="shared" si="222"/>
        <v>5093.0378289473692</v>
      </c>
      <c r="AG112" s="157">
        <f t="shared" si="223"/>
        <v>8.4468361798669051E-4</v>
      </c>
      <c r="AH112" s="158">
        <f>'Μέση Ετήσια Κατανάλωση'!$F81*'Ενεργοί Πελάτες'!AG109</f>
        <v>0</v>
      </c>
      <c r="AI112" s="132">
        <f>'Μέση Ετήσια Κατανάλωση'!$G81*('Ενεργοί Πελάτες'!AE109-'Ενεργοί Πελάτες'!$S109)</f>
        <v>205.77974238196626</v>
      </c>
      <c r="AJ112" s="132">
        <f t="shared" si="224"/>
        <v>205.77974238196626</v>
      </c>
      <c r="AK112" s="6">
        <v>4889.4412068815363</v>
      </c>
      <c r="AL112" s="132">
        <f t="shared" si="225"/>
        <v>5095.2209492635029</v>
      </c>
      <c r="AM112" s="157">
        <f t="shared" si="226"/>
        <v>4.2864796796235257E-4</v>
      </c>
      <c r="AN112" s="158">
        <f>'Μέση Ετήσια Κατανάλωση'!$F81*'Ενεργοί Πελάτες'!AJ109</f>
        <v>0</v>
      </c>
      <c r="AO112" s="132">
        <f>'Μέση Ετήσια Κατανάλωση'!$G81*('Ενεργοί Πελάτες'!AH109-'Ενεργοί Πελάτες'!$S109)</f>
        <v>205.77974238196626</v>
      </c>
      <c r="AP112" s="132">
        <f t="shared" si="227"/>
        <v>205.77974238196626</v>
      </c>
      <c r="AQ112" s="6">
        <v>4889.4938732532128</v>
      </c>
      <c r="AR112" s="132">
        <f t="shared" si="228"/>
        <v>5095.2736156351793</v>
      </c>
      <c r="AS112" s="157">
        <f t="shared" si="229"/>
        <v>1.0336425485932271E-5</v>
      </c>
      <c r="AT112" s="152">
        <f t="shared" si="230"/>
        <v>25311.836294057339</v>
      </c>
      <c r="AU112" s="153">
        <f t="shared" si="231"/>
        <v>7.7892318251648884E-3</v>
      </c>
    </row>
    <row r="113" spans="1:47" outlineLevel="1">
      <c r="B113" s="40" t="s">
        <v>79</v>
      </c>
      <c r="C113" s="52" t="s">
        <v>102</v>
      </c>
      <c r="D113" s="71">
        <v>6596.5705792163672</v>
      </c>
      <c r="E113" s="58">
        <v>5577.6557779052755</v>
      </c>
      <c r="F113" s="157">
        <f t="shared" si="210"/>
        <v>-0.1544612900105031</v>
      </c>
      <c r="G113" s="58">
        <v>6757.3643020450872</v>
      </c>
      <c r="H113" s="157">
        <f t="shared" si="211"/>
        <v>0.21150615439787124</v>
      </c>
      <c r="I113" s="58">
        <v>6663.9070770008093</v>
      </c>
      <c r="J113" s="157">
        <f t="shared" si="212"/>
        <v>-1.3830425720275806E-2</v>
      </c>
      <c r="K113" s="58">
        <v>3266.701437874754</v>
      </c>
      <c r="L113" s="123"/>
      <c r="M113" s="58">
        <v>4801.0860038952287</v>
      </c>
      <c r="N113" s="157">
        <f t="shared" si="213"/>
        <v>-0.27953887285354689</v>
      </c>
      <c r="O113" s="152">
        <f t="shared" si="214"/>
        <v>30396.583740062772</v>
      </c>
      <c r="P113" s="153">
        <f t="shared" si="215"/>
        <v>-7.6354501336029723E-2</v>
      </c>
      <c r="R113" s="158">
        <f>'Μέση Ετήσια Κατανάλωση'!$F82*'Ενεργοί Πελάτες'!X110</f>
        <v>68.593247460655419</v>
      </c>
      <c r="S113" s="6">
        <v>6494.9375919002832</v>
      </c>
      <c r="T113" s="132">
        <f t="shared" si="216"/>
        <v>6563.5308393609384</v>
      </c>
      <c r="U113" s="171">
        <f t="shared" si="217"/>
        <v>0.36709295231033118</v>
      </c>
      <c r="V113" s="158">
        <f>'Μέση Ετήσια Κατανάλωση'!$F82*'Ενεργοί Πελάτες'!AA110</f>
        <v>34.29662373032771</v>
      </c>
      <c r="W113" s="132">
        <f>'Μέση Ετήσια Κατανάλωση'!$G82*('Ενεργοί Πελάτες'!Y110-'Ενεργοί Πελάτες'!$S110)</f>
        <v>137.18649492131084</v>
      </c>
      <c r="X113" s="132">
        <f t="shared" si="218"/>
        <v>171.48311865163856</v>
      </c>
      <c r="Y113" s="6">
        <v>6567.6583205543175</v>
      </c>
      <c r="Z113" s="132">
        <f t="shared" si="219"/>
        <v>6739.141439205956</v>
      </c>
      <c r="AA113" s="157">
        <f t="shared" si="220"/>
        <v>2.675550768983908E-2</v>
      </c>
      <c r="AB113" s="158">
        <f>'Μέση Ετήσια Κατανάλωση'!$F82*'Ενεργοί Πελάτες'!AD110</f>
        <v>34.29662373032771</v>
      </c>
      <c r="AC113" s="132">
        <f>'Μέση Ετήσια Κατανάλωση'!$G82*('Ενεργοί Πελάτες'!AB110-'Ενεργοί Πελάτες'!$S110)</f>
        <v>205.77974238196626</v>
      </c>
      <c r="AD113" s="132">
        <f t="shared" si="221"/>
        <v>240.07636611229395</v>
      </c>
      <c r="AE113" s="6">
        <v>6573.5823509929696</v>
      </c>
      <c r="AF113" s="132">
        <f t="shared" si="222"/>
        <v>6813.6587171052633</v>
      </c>
      <c r="AG113" s="157">
        <f t="shared" si="223"/>
        <v>1.1057384471231313E-2</v>
      </c>
      <c r="AH113" s="158">
        <f>'Μέση Ετήσια Κατανάλωση'!$F82*'Ενεργοί Πελάτες'!AG110</f>
        <v>0</v>
      </c>
      <c r="AI113" s="132">
        <f>'Μέση Ετήσια Κατανάλωση'!$G82*('Ενεργοί Πελάτες'!AE110-'Ενεργοί Πελάτες'!$S110)</f>
        <v>274.37298984262168</v>
      </c>
      <c r="AJ113" s="132">
        <f t="shared" si="224"/>
        <v>274.37298984262168</v>
      </c>
      <c r="AK113" s="6">
        <v>6542.2063882261182</v>
      </c>
      <c r="AL113" s="132">
        <f t="shared" si="225"/>
        <v>6816.57937806874</v>
      </c>
      <c r="AM113" s="157">
        <f t="shared" si="226"/>
        <v>4.2864796796242299E-4</v>
      </c>
      <c r="AN113" s="158">
        <f>'Μέση Ετήσια Κατανάλωση'!$F82*'Ενεργοί Πελάτες'!AJ110</f>
        <v>0</v>
      </c>
      <c r="AO113" s="132">
        <f>'Μέση Ετήσια Κατανάλωση'!$G82*('Ενεργοί Πελάτες'!AH110-'Ενεργοί Πελάτες'!$S110)</f>
        <v>274.37298984262168</v>
      </c>
      <c r="AP113" s="132">
        <f t="shared" si="227"/>
        <v>274.37298984262168</v>
      </c>
      <c r="AQ113" s="6">
        <v>6542.2768472909283</v>
      </c>
      <c r="AR113" s="132">
        <f t="shared" si="228"/>
        <v>6816.6498371335501</v>
      </c>
      <c r="AS113" s="157">
        <f t="shared" si="229"/>
        <v>1.0336425485905227E-5</v>
      </c>
      <c r="AT113" s="152">
        <f t="shared" si="230"/>
        <v>33749.560210874442</v>
      </c>
      <c r="AU113" s="153">
        <f t="shared" si="231"/>
        <v>9.5047431441095398E-3</v>
      </c>
    </row>
    <row r="114" spans="1:47" outlineLevel="1">
      <c r="B114" s="40" t="s">
        <v>80</v>
      </c>
      <c r="C114" s="52" t="s">
        <v>102</v>
      </c>
      <c r="D114" s="71">
        <v>5614.102620609674</v>
      </c>
      <c r="E114" s="58">
        <v>4806.2778511736951</v>
      </c>
      <c r="F114" s="157">
        <f t="shared" si="210"/>
        <v>-0.1438920561356343</v>
      </c>
      <c r="G114" s="58">
        <v>5712.4110594607955</v>
      </c>
      <c r="H114" s="157">
        <f t="shared" si="211"/>
        <v>0.18853117450665535</v>
      </c>
      <c r="I114" s="58">
        <v>5507.9231962965878</v>
      </c>
      <c r="J114" s="157">
        <f t="shared" si="212"/>
        <v>-3.5797119821329826E-2</v>
      </c>
      <c r="K114" s="58">
        <v>2682.1338121497979</v>
      </c>
      <c r="L114" s="123"/>
      <c r="M114" s="58">
        <v>3941.9442979350297</v>
      </c>
      <c r="N114" s="157">
        <f t="shared" si="213"/>
        <v>-0.28431385888141825</v>
      </c>
      <c r="O114" s="152">
        <f t="shared" si="214"/>
        <v>25582.659025475783</v>
      </c>
      <c r="P114" s="153">
        <f t="shared" si="215"/>
        <v>-8.4607111694158577E-2</v>
      </c>
      <c r="R114" s="158">
        <f>'Μέση Ετήσια Κατανάλωση'!$F83*'Ενεργοί Πελάτες'!X111</f>
        <v>68.593247460655419</v>
      </c>
      <c r="S114" s="6">
        <v>5344.6280633524902</v>
      </c>
      <c r="T114" s="132">
        <f t="shared" si="216"/>
        <v>5413.2213108131455</v>
      </c>
      <c r="U114" s="171">
        <f t="shared" si="217"/>
        <v>0.3732363782128626</v>
      </c>
      <c r="V114" s="158">
        <f>'Μέση Ετήσια Κατανάλωση'!$F83*'Ενεργοί Πελάτες'!AA111</f>
        <v>34.29662373032771</v>
      </c>
      <c r="W114" s="132">
        <f>'Μέση Ετήσια Κατανάλωση'!$G83*('Ενεργοί Πελάτες'!Y111-'Ενεργοί Πελάτες'!$S111)</f>
        <v>137.18649492131084</v>
      </c>
      <c r="X114" s="132">
        <f t="shared" si="218"/>
        <v>171.48311865163856</v>
      </c>
      <c r="Y114" s="6">
        <v>5398.6235811002225</v>
      </c>
      <c r="Z114" s="132">
        <f t="shared" si="219"/>
        <v>5570.106699751861</v>
      </c>
      <c r="AA114" s="157">
        <f t="shared" si="220"/>
        <v>2.8981890806003101E-2</v>
      </c>
      <c r="AB114" s="158">
        <f>'Μέση Ετήσια Κατανάλωση'!$F83*'Ενεργοί Πελάτες'!AD111</f>
        <v>34.29662373032771</v>
      </c>
      <c r="AC114" s="132">
        <f>'Μέση Ετήσια Κατανάλωση'!$G83*('Ενεργοί Πελάτες'!AB111-'Ενεργοί Πελάτες'!$S111)</f>
        <v>205.77974238196626</v>
      </c>
      <c r="AD114" s="132">
        <f t="shared" si="221"/>
        <v>240.07636611229395</v>
      </c>
      <c r="AE114" s="6">
        <v>5403.5601470456013</v>
      </c>
      <c r="AF114" s="132">
        <f t="shared" si="222"/>
        <v>5643.636513157895</v>
      </c>
      <c r="AG114" s="157">
        <f t="shared" si="223"/>
        <v>1.3200790823147004E-2</v>
      </c>
      <c r="AH114" s="158">
        <f>'Μέση Ετήσια Κατανάλωση'!$F83*'Ενεργοί Πελάτες'!AG111</f>
        <v>34.29662373032771</v>
      </c>
      <c r="AI114" s="132">
        <f>'Μέση Ετήσια Κατανάλωση'!$G83*('Ενεργοί Πελάτες'!AE111-'Ενεργοί Πελάτες'!$S111)</f>
        <v>274.37298984262168</v>
      </c>
      <c r="AJ114" s="132">
        <f t="shared" si="224"/>
        <v>308.6696135729494</v>
      </c>
      <c r="AK114" s="6">
        <v>5406.2403700604391</v>
      </c>
      <c r="AL114" s="132">
        <f t="shared" si="225"/>
        <v>5714.909983633388</v>
      </c>
      <c r="AM114" s="157">
        <f t="shared" si="226"/>
        <v>1.2628997333425353E-2</v>
      </c>
      <c r="AN114" s="158">
        <f>'Μέση Ετήσια Κατανάλωση'!$F83*'Ενεργοί Πελάτες'!AJ111</f>
        <v>34.29662373032771</v>
      </c>
      <c r="AO114" s="132">
        <f>'Μέση Ετήσια Κατανάλωση'!$G83*('Ενεργοί Πελάτες'!AH111-'Ενεργοί Πελάτες'!$S111)</f>
        <v>342.96623730327713</v>
      </c>
      <c r="AP114" s="132">
        <f t="shared" si="227"/>
        <v>377.26286103360485</v>
      </c>
      <c r="AQ114" s="6">
        <v>5406.5612432009229</v>
      </c>
      <c r="AR114" s="132">
        <f t="shared" si="228"/>
        <v>5783.824104234528</v>
      </c>
      <c r="AS114" s="157">
        <f t="shared" si="229"/>
        <v>1.2058653731817175E-2</v>
      </c>
      <c r="AT114" s="152">
        <f t="shared" si="230"/>
        <v>28125.698611590818</v>
      </c>
      <c r="AU114" s="153">
        <f t="shared" si="231"/>
        <v>1.6692976765963596E-2</v>
      </c>
    </row>
    <row r="115" spans="1:47" outlineLevel="1">
      <c r="B115" s="40" t="s">
        <v>81</v>
      </c>
      <c r="C115" s="52" t="s">
        <v>102</v>
      </c>
      <c r="D115" s="71">
        <v>6526.3942964587459</v>
      </c>
      <c r="E115" s="58">
        <v>5577.6557779052755</v>
      </c>
      <c r="F115" s="157">
        <f t="shared" si="210"/>
        <v>-0.14536947592459448</v>
      </c>
      <c r="G115" s="58">
        <v>6548.3736535282287</v>
      </c>
      <c r="H115" s="157">
        <f t="shared" si="211"/>
        <v>0.17403689189072055</v>
      </c>
      <c r="I115" s="58">
        <v>6663.9070770008093</v>
      </c>
      <c r="J115" s="157">
        <f t="shared" si="212"/>
        <v>1.7643071331204779E-2</v>
      </c>
      <c r="K115" s="58">
        <v>3369.8604306497459</v>
      </c>
      <c r="L115" s="123"/>
      <c r="M115" s="58">
        <v>4952.6992461234995</v>
      </c>
      <c r="N115" s="157">
        <f t="shared" si="213"/>
        <v>-0.2567874688383957</v>
      </c>
      <c r="O115" s="152">
        <f t="shared" si="214"/>
        <v>30269.030051016562</v>
      </c>
      <c r="P115" s="153">
        <f t="shared" si="215"/>
        <v>-6.6655093147245936E-2</v>
      </c>
      <c r="R115" s="158">
        <f>'Μέση Ετήσια Κατανάλωση'!$F84*'Ενεργοί Πελάτες'!X112</f>
        <v>68.593247460655419</v>
      </c>
      <c r="S115" s="6">
        <v>6697.9333910557762</v>
      </c>
      <c r="T115" s="132">
        <f t="shared" si="216"/>
        <v>6766.5266385164314</v>
      </c>
      <c r="U115" s="171">
        <f t="shared" si="217"/>
        <v>0.36623007016075587</v>
      </c>
      <c r="V115" s="158">
        <f>'Μέση Ετήσια Κατανάλωση'!$F84*'Ενεργοί Πελάτες'!AA112</f>
        <v>34.29662373032771</v>
      </c>
      <c r="W115" s="132">
        <f>'Μέση Ετήσια Κατανάλωση'!$G84*('Ενεργοί Πελάτες'!Y112-'Ενεργοί Πελάτες'!$S112)</f>
        <v>137.18649492131084</v>
      </c>
      <c r="X115" s="132">
        <f t="shared" si="218"/>
        <v>171.48311865163856</v>
      </c>
      <c r="Y115" s="6">
        <v>6773.9585686932751</v>
      </c>
      <c r="Z115" s="132">
        <f t="shared" si="219"/>
        <v>6945.4416873449136</v>
      </c>
      <c r="AA115" s="157">
        <f t="shared" si="220"/>
        <v>2.6441194779321751E-2</v>
      </c>
      <c r="AB115" s="158">
        <f>'Μέση Ετήσια Κατανάλωση'!$F84*'Ενεργοί Πελάτες'!AD112</f>
        <v>34.29662373032771</v>
      </c>
      <c r="AC115" s="132">
        <f>'Μέση Ετήσια Κατανάλωση'!$G84*('Ενεργοί Πελάτες'!AB112-'Ενεργοί Πελάτες'!$S112)</f>
        <v>205.77974238196626</v>
      </c>
      <c r="AD115" s="132">
        <f t="shared" si="221"/>
        <v>240.07636611229395</v>
      </c>
      <c r="AE115" s="6">
        <v>6780.0568575719171</v>
      </c>
      <c r="AF115" s="132">
        <f t="shared" si="222"/>
        <v>7020.1332236842109</v>
      </c>
      <c r="AG115" s="157">
        <f t="shared" si="223"/>
        <v>1.0754036921134986E-2</v>
      </c>
      <c r="AH115" s="158">
        <f>'Μέση Ετήσια Κατανάλωση'!$F84*'Ενεργοί Πελάτες'!AG112</f>
        <v>0</v>
      </c>
      <c r="AI115" s="132">
        <f>'Μέση Ετήσια Κατανάλωση'!$G84*('Ενεργοί Πελάτες'!AE112-'Ενεργοί Πελάτες'!$S112)</f>
        <v>274.37298984262168</v>
      </c>
      <c r="AJ115" s="132">
        <f t="shared" si="224"/>
        <v>274.37298984262168</v>
      </c>
      <c r="AK115" s="6">
        <v>6748.7693996827466</v>
      </c>
      <c r="AL115" s="132">
        <f t="shared" si="225"/>
        <v>7023.1423895253683</v>
      </c>
      <c r="AM115" s="157">
        <f t="shared" si="226"/>
        <v>4.2864796796238764E-4</v>
      </c>
      <c r="AN115" s="158">
        <f>'Μέση Ετήσια Κατανάλωση'!$F84*'Ενεργοί Πελάτες'!AJ112</f>
        <v>0</v>
      </c>
      <c r="AO115" s="132">
        <f>'Μέση Ετήσια Κατανάλωση'!$G84*('Ενεργοί Πελάτες'!AH112-'Ενεργοί Πελάτες'!$S112)</f>
        <v>274.37298984262168</v>
      </c>
      <c r="AP115" s="132">
        <f t="shared" si="227"/>
        <v>274.37298984262168</v>
      </c>
      <c r="AQ115" s="6">
        <v>6748.8419938707329</v>
      </c>
      <c r="AR115" s="132">
        <f t="shared" si="228"/>
        <v>7023.2149837133547</v>
      </c>
      <c r="AS115" s="157">
        <f t="shared" si="229"/>
        <v>1.0336425485928773E-5</v>
      </c>
      <c r="AT115" s="152">
        <f t="shared" si="230"/>
        <v>34778.458922784281</v>
      </c>
      <c r="AU115" s="153">
        <f t="shared" si="231"/>
        <v>9.3517531051416913E-3</v>
      </c>
    </row>
    <row r="116" spans="1:47" s="43" customFormat="1" outlineLevel="1">
      <c r="A116"/>
      <c r="B116" s="40" t="s">
        <v>82</v>
      </c>
      <c r="C116" s="52" t="s">
        <v>102</v>
      </c>
      <c r="D116" s="71">
        <v>5614.102620609674</v>
      </c>
      <c r="E116" s="58">
        <v>4806.2778511736951</v>
      </c>
      <c r="F116" s="157">
        <f t="shared" si="210"/>
        <v>-0.1438920561356343</v>
      </c>
      <c r="G116" s="58">
        <v>6409.04655451699</v>
      </c>
      <c r="H116" s="157">
        <f t="shared" si="211"/>
        <v>0.33347400066600352</v>
      </c>
      <c r="I116" s="58">
        <v>6255.912766164025</v>
      </c>
      <c r="J116" s="157">
        <f t="shared" si="212"/>
        <v>-2.3893380559864841E-2</v>
      </c>
      <c r="K116" s="58">
        <v>3094.769783249767</v>
      </c>
      <c r="L116" s="123"/>
      <c r="M116" s="58">
        <v>4649.4727616669579</v>
      </c>
      <c r="N116" s="157">
        <f t="shared" si="213"/>
        <v>-0.25678746883839582</v>
      </c>
      <c r="O116" s="152">
        <f t="shared" si="214"/>
        <v>27734.812554131346</v>
      </c>
      <c r="P116" s="153">
        <f t="shared" si="215"/>
        <v>-4.6038516606248359E-2</v>
      </c>
      <c r="Q116"/>
      <c r="R116" s="158">
        <f>'Μέση Ετήσια Κατανάλωση'!$F85*'Ενεργοί Πελάτες'!X113</f>
        <v>68.593247460655419</v>
      </c>
      <c r="S116" s="6">
        <v>6291.9417927447903</v>
      </c>
      <c r="T116" s="132">
        <f t="shared" si="216"/>
        <v>6360.5350402054455</v>
      </c>
      <c r="U116" s="171">
        <f t="shared" si="217"/>
        <v>0.3680121093827049</v>
      </c>
      <c r="V116" s="158">
        <f>'Μέση Ετήσια Κατανάλωση'!$F85*'Ενεργοί Πελάτες'!AA113</f>
        <v>34.29662373032771</v>
      </c>
      <c r="W116" s="132">
        <f>'Μέση Ετήσια Κατανάλωση'!$G85*('Ενεργοί Πελάτες'!Y113-'Ενεργοί Πελάτες'!$S113)</f>
        <v>137.18649492131084</v>
      </c>
      <c r="X116" s="132">
        <f t="shared" si="218"/>
        <v>171.48311865163856</v>
      </c>
      <c r="Y116" s="6">
        <v>6361.3580724153589</v>
      </c>
      <c r="Z116" s="132">
        <f t="shared" si="219"/>
        <v>6532.8411910669975</v>
      </c>
      <c r="AA116" s="157">
        <f t="shared" si="220"/>
        <v>2.7089883126559498E-2</v>
      </c>
      <c r="AB116" s="158">
        <f>'Μέση Ετήσια Κατανάλωση'!$F85*'Ενεργοί Πελάτες'!AD113</f>
        <v>34.29662373032771</v>
      </c>
      <c r="AC116" s="132">
        <f>'Μέση Ετήσια Κατανάλωση'!$G85*('Ενεργοί Πελάτες'!AB113-'Ενεργοί Πελάτες'!$S113)</f>
        <v>205.77974238196626</v>
      </c>
      <c r="AD116" s="132">
        <f t="shared" si="221"/>
        <v>240.07636611229395</v>
      </c>
      <c r="AE116" s="6">
        <v>6367.107844414023</v>
      </c>
      <c r="AF116" s="132">
        <f t="shared" si="222"/>
        <v>6607.1842105263167</v>
      </c>
      <c r="AG116" s="157">
        <f t="shared" si="223"/>
        <v>1.1379890813965581E-2</v>
      </c>
      <c r="AH116" s="158">
        <f>'Μέση Ετήσια Κατανάλωση'!$F85*'Ενεργοί Πελάτες'!AG113</f>
        <v>34.29662373032771</v>
      </c>
      <c r="AI116" s="132">
        <f>'Μέση Ετήσια Κατανάλωση'!$G85*('Ενεργοί Πελάτες'!AE113-'Ενεργοί Πελάτες'!$S113)</f>
        <v>274.37298984262168</v>
      </c>
      <c r="AJ116" s="132">
        <f t="shared" si="224"/>
        <v>308.6696135729494</v>
      </c>
      <c r="AK116" s="6">
        <v>6370.2010901913709</v>
      </c>
      <c r="AL116" s="132">
        <f t="shared" si="225"/>
        <v>6678.8707037643198</v>
      </c>
      <c r="AM116" s="157">
        <f t="shared" si="226"/>
        <v>1.0849779717628408E-2</v>
      </c>
      <c r="AN116" s="158">
        <f>'Μέση Ετήσια Κατανάλωση'!$F85*'Ενεργοί Πελάτες'!AJ113</f>
        <v>34.29662373032771</v>
      </c>
      <c r="AO116" s="132">
        <f>'Μέση Ετήσια Κατανάλωση'!$G85*('Ενεργοί Πελάτες'!AH113-'Ενεργοί Πελάτες'!$S113)</f>
        <v>342.96623730327713</v>
      </c>
      <c r="AP116" s="132">
        <f t="shared" si="227"/>
        <v>377.26286103360485</v>
      </c>
      <c r="AQ116" s="6">
        <v>6370.5319272400102</v>
      </c>
      <c r="AR116" s="132">
        <f t="shared" si="228"/>
        <v>6747.7947882736153</v>
      </c>
      <c r="AS116" s="157">
        <f t="shared" si="229"/>
        <v>1.0319721337089022E-2</v>
      </c>
      <c r="AT116" s="152">
        <f t="shared" si="230"/>
        <v>32927.2259338367</v>
      </c>
      <c r="AU116" s="153">
        <f t="shared" si="231"/>
        <v>1.4885515438081587E-2</v>
      </c>
    </row>
    <row r="117" spans="1:47" s="43" customFormat="1" outlineLevel="1">
      <c r="A117"/>
      <c r="B117" s="40" t="s">
        <v>83</v>
      </c>
      <c r="C117" s="52" t="s">
        <v>102</v>
      </c>
      <c r="D117" s="71">
        <v>4561.4583792453604</v>
      </c>
      <c r="E117" s="58">
        <v>3856.8896336579032</v>
      </c>
      <c r="F117" s="157">
        <f t="shared" si="210"/>
        <v>-0.15446129001050313</v>
      </c>
      <c r="G117" s="58">
        <v>4597.794267370884</v>
      </c>
      <c r="H117" s="157">
        <f t="shared" si="211"/>
        <v>0.19209899791980856</v>
      </c>
      <c r="I117" s="58">
        <v>4487.9374192046271</v>
      </c>
      <c r="J117" s="157">
        <f t="shared" si="212"/>
        <v>-2.3893380559864712E-2</v>
      </c>
      <c r="K117" s="58">
        <v>2200.7251791998342</v>
      </c>
      <c r="L117" s="123"/>
      <c r="M117" s="58">
        <v>3386.0290764313718</v>
      </c>
      <c r="N117" s="157">
        <f t="shared" si="213"/>
        <v>-0.24552667291170485</v>
      </c>
      <c r="O117" s="152">
        <f t="shared" si="214"/>
        <v>20890.108775910147</v>
      </c>
      <c r="P117" s="153">
        <f t="shared" si="215"/>
        <v>-7.1788934114533576E-2</v>
      </c>
      <c r="Q117"/>
      <c r="R117" s="158">
        <f>'Μέση Ετήσια Κατανάλωση'!$F86*'Ενεργοί Πελάτες'!X114</f>
        <v>68.593247460655419</v>
      </c>
      <c r="S117" s="6">
        <v>4600.3101331156822</v>
      </c>
      <c r="T117" s="132">
        <f t="shared" si="216"/>
        <v>4668.9033805763374</v>
      </c>
      <c r="U117" s="171">
        <f t="shared" si="217"/>
        <v>0.37887279618313907</v>
      </c>
      <c r="V117" s="158">
        <f>'Μέση Ετήσια Κατανάλωση'!$F86*'Ενεργοί Πελάτες'!AA114</f>
        <v>34.29662373032771</v>
      </c>
      <c r="W117" s="132">
        <f>'Μέση Ετήσια Κατανάλωση'!$G86*('Ενεργοί Πελάτες'!Y114-'Ενεργοί Πελάτες'!$S114)</f>
        <v>137.18649492131084</v>
      </c>
      <c r="X117" s="132">
        <f t="shared" si="218"/>
        <v>171.48311865163856</v>
      </c>
      <c r="Y117" s="6">
        <v>4642.1893379240437</v>
      </c>
      <c r="Z117" s="132">
        <f t="shared" si="219"/>
        <v>4813.6724565756822</v>
      </c>
      <c r="AA117" s="157">
        <f t="shared" si="220"/>
        <v>3.1007083291039149E-2</v>
      </c>
      <c r="AB117" s="158">
        <f>'Μέση Ετήσια Κατανάλωση'!$F86*'Ενεργοί Πελάτες'!AD114</f>
        <v>0</v>
      </c>
      <c r="AC117" s="132">
        <f>'Μέση Ετήσια Κατανάλωση'!$G86*('Ενεργοί Πελάτες'!AB114-'Ενεργοί Πελάτες'!$S114)</f>
        <v>205.77974238196626</v>
      </c>
      <c r="AD117" s="132">
        <f t="shared" si="221"/>
        <v>205.77974238196626</v>
      </c>
      <c r="AE117" s="6">
        <v>4611.9587444601393</v>
      </c>
      <c r="AF117" s="132">
        <f t="shared" si="222"/>
        <v>4817.7384868421059</v>
      </c>
      <c r="AG117" s="157">
        <f t="shared" si="223"/>
        <v>8.4468361798678766E-4</v>
      </c>
      <c r="AH117" s="158">
        <f>'Μέση Ετήσια Κατανάλωση'!$F86*'Ενεργοί Πελάτες'!AG114</f>
        <v>0</v>
      </c>
      <c r="AI117" s="132">
        <f>'Μέση Ετήσια Κατανάλωση'!$G86*('Ενεργοί Πελάτες'!AE114-'Ενεργοί Πελάτες'!$S114)</f>
        <v>205.77974238196626</v>
      </c>
      <c r="AJ117" s="132">
        <f t="shared" si="224"/>
        <v>205.77974238196626</v>
      </c>
      <c r="AK117" s="6">
        <v>4614.0238582726979</v>
      </c>
      <c r="AL117" s="132">
        <f t="shared" si="225"/>
        <v>4819.8036006546645</v>
      </c>
      <c r="AM117" s="157">
        <f t="shared" si="226"/>
        <v>4.2864796796229137E-4</v>
      </c>
      <c r="AN117" s="158">
        <f>'Μέση Ετήσια Κατανάλωση'!$F86*'Ενεργοί Πελάτες'!AJ114</f>
        <v>0</v>
      </c>
      <c r="AO117" s="132">
        <f>'Μέση Ετήσια Κατανάλωση'!$G86*('Ενεργοί Πελάτες'!AH114-'Ενεργοί Πελάτες'!$S114)</f>
        <v>205.77974238196626</v>
      </c>
      <c r="AP117" s="132">
        <f t="shared" si="227"/>
        <v>205.77974238196626</v>
      </c>
      <c r="AQ117" s="6">
        <v>4614.0736778134733</v>
      </c>
      <c r="AR117" s="132">
        <f t="shared" si="228"/>
        <v>4819.8534201954399</v>
      </c>
      <c r="AS117" s="157">
        <f t="shared" si="229"/>
        <v>1.0336425486013873E-5</v>
      </c>
      <c r="AT117" s="152">
        <f t="shared" si="230"/>
        <v>23939.971344844231</v>
      </c>
      <c r="AU117" s="153">
        <f t="shared" si="231"/>
        <v>7.9865473964055855E-3</v>
      </c>
    </row>
    <row r="118" spans="1:47" outlineLevel="1">
      <c r="B118" s="40" t="s">
        <v>84</v>
      </c>
      <c r="C118" s="52" t="s">
        <v>102</v>
      </c>
      <c r="D118" s="71">
        <v>491.23397930334647</v>
      </c>
      <c r="E118" s="58">
        <v>415.35734516315881</v>
      </c>
      <c r="F118" s="157">
        <f t="shared" si="210"/>
        <v>-0.15446129001050307</v>
      </c>
      <c r="G118" s="58">
        <v>696.6354950561946</v>
      </c>
      <c r="H118" s="157">
        <f t="shared" si="211"/>
        <v>0.67719555984388669</v>
      </c>
      <c r="I118" s="58">
        <v>679.99051806130706</v>
      </c>
      <c r="J118" s="157">
        <f t="shared" si="212"/>
        <v>-2.3893380559864903E-2</v>
      </c>
      <c r="K118" s="58">
        <v>275.09064739997928</v>
      </c>
      <c r="L118" s="123"/>
      <c r="M118" s="58">
        <v>606.45296891308158</v>
      </c>
      <c r="N118" s="157">
        <f t="shared" si="213"/>
        <v>-0.1081449626060748</v>
      </c>
      <c r="O118" s="152">
        <f t="shared" si="214"/>
        <v>2889.6703064970879</v>
      </c>
      <c r="P118" s="153">
        <f t="shared" si="215"/>
        <v>5.408875825250492E-2</v>
      </c>
      <c r="R118" s="158">
        <f>'Μέση Ετήσια Κατανάλωση'!$F87*'Ενεργοί Πελάτες'!X115</f>
        <v>0</v>
      </c>
      <c r="S118" s="6">
        <v>811.98319662197173</v>
      </c>
      <c r="T118" s="132">
        <f t="shared" si="216"/>
        <v>811.98319662197173</v>
      </c>
      <c r="U118" s="171">
        <f t="shared" si="217"/>
        <v>0.33890546875754068</v>
      </c>
      <c r="V118" s="158">
        <f>'Μέση Ετήσια Κατανάλωση'!$F87*'Ενεργοί Πελάτες'!AA115</f>
        <v>0</v>
      </c>
      <c r="W118" s="132">
        <f>'Μέση Ετήσια Κατανάλωση'!$G87*('Ενεργοί Πελάτες'!Y115-'Ενεργοί Πελάτες'!$S115)</f>
        <v>0</v>
      </c>
      <c r="X118" s="132">
        <f t="shared" si="218"/>
        <v>0</v>
      </c>
      <c r="Y118" s="6">
        <v>825.20099255583136</v>
      </c>
      <c r="Z118" s="132">
        <f t="shared" si="219"/>
        <v>825.20099255583136</v>
      </c>
      <c r="AA118" s="157">
        <f t="shared" si="220"/>
        <v>1.6278410672595892E-2</v>
      </c>
      <c r="AB118" s="158">
        <f>'Μέση Ετήσια Κατανάλωση'!$F87*'Ενεργοί Πελάτες'!AD115</f>
        <v>0</v>
      </c>
      <c r="AC118" s="132">
        <f>'Μέση Ετήσια Κατανάλωση'!$G87*('Ενεργοί Πελάτες'!AB115-'Ενεργοί Πελάτες'!$S115)</f>
        <v>0</v>
      </c>
      <c r="AD118" s="132">
        <f t="shared" si="221"/>
        <v>0</v>
      </c>
      <c r="AE118" s="6">
        <v>825.89802631578959</v>
      </c>
      <c r="AF118" s="132">
        <f t="shared" si="222"/>
        <v>825.89802631578959</v>
      </c>
      <c r="AG118" s="157">
        <f t="shared" si="223"/>
        <v>8.4468361798664584E-4</v>
      </c>
      <c r="AH118" s="158">
        <f>'Μέση Ετήσια Κατανάλωση'!$F87*'Ενεργοί Πελάτες'!AG115</f>
        <v>0</v>
      </c>
      <c r="AI118" s="132">
        <f>'Μέση Ετήσια Κατανάλωση'!$G87*('Ενεργοί Πελάτες'!AE115-'Ενεργοί Πελάτες'!$S115)</f>
        <v>0</v>
      </c>
      <c r="AJ118" s="132">
        <f t="shared" si="224"/>
        <v>0</v>
      </c>
      <c r="AK118" s="6">
        <v>826.25204582651395</v>
      </c>
      <c r="AL118" s="132">
        <f t="shared" si="225"/>
        <v>826.25204582651395</v>
      </c>
      <c r="AM118" s="157">
        <f t="shared" si="226"/>
        <v>4.2864796796232281E-4</v>
      </c>
      <c r="AN118" s="158">
        <f>'Μέση Ετήσια Κατανάλωση'!$F87*'Ενεργοί Πελάτες'!AJ115</f>
        <v>0</v>
      </c>
      <c r="AO118" s="132">
        <f>'Μέση Ετήσια Κατανάλωση'!$G87*('Ενεργοί Πελάτες'!AH115-'Ενεργοί Πελάτες'!$S115)</f>
        <v>0</v>
      </c>
      <c r="AP118" s="132">
        <f t="shared" si="227"/>
        <v>0</v>
      </c>
      <c r="AQ118" s="6">
        <v>826.26058631921819</v>
      </c>
      <c r="AR118" s="132">
        <f t="shared" si="228"/>
        <v>826.26058631921819</v>
      </c>
      <c r="AS118" s="157">
        <f t="shared" si="229"/>
        <v>1.0336425485880209E-5</v>
      </c>
      <c r="AT118" s="152">
        <f t="shared" si="230"/>
        <v>4115.5948476393251</v>
      </c>
      <c r="AU118" s="153">
        <f t="shared" si="231"/>
        <v>4.3671476768476492E-3</v>
      </c>
    </row>
    <row r="119" spans="1:47" s="43" customFormat="1" outlineLevel="1">
      <c r="A119"/>
      <c r="B119" s="40" t="s">
        <v>86</v>
      </c>
      <c r="C119" s="52" t="s">
        <v>102</v>
      </c>
      <c r="D119" s="71">
        <v>3298.2852896081836</v>
      </c>
      <c r="E119" s="58">
        <v>2788.8278889526377</v>
      </c>
      <c r="F119" s="157">
        <f t="shared" si="210"/>
        <v>-0.1544612900105031</v>
      </c>
      <c r="G119" s="58">
        <v>3343.8503762697337</v>
      </c>
      <c r="H119" s="157">
        <f t="shared" si="211"/>
        <v>0.19901640022882094</v>
      </c>
      <c r="I119" s="58">
        <v>3195.9554348881434</v>
      </c>
      <c r="J119" s="157">
        <f t="shared" si="212"/>
        <v>-4.4228935131534218E-2</v>
      </c>
      <c r="K119" s="58">
        <v>1581.7712225498808</v>
      </c>
      <c r="L119" s="123"/>
      <c r="M119" s="58">
        <v>2324.736380833479</v>
      </c>
      <c r="N119" s="157">
        <f t="shared" si="213"/>
        <v>-0.27260050141630232</v>
      </c>
      <c r="O119" s="152">
        <f t="shared" si="214"/>
        <v>14951.655370552178</v>
      </c>
      <c r="P119" s="153">
        <f t="shared" si="215"/>
        <v>-8.3734417449070397E-2</v>
      </c>
      <c r="Q119"/>
      <c r="R119" s="158">
        <f>'Μέση Ετήσια Κατανάλωση'!$F88*'Ενεργοί Πελάτες'!X116</f>
        <v>0</v>
      </c>
      <c r="S119" s="6">
        <v>3112.6022537175586</v>
      </c>
      <c r="T119" s="132">
        <f t="shared" si="216"/>
        <v>3112.6022537175586</v>
      </c>
      <c r="U119" s="171">
        <f t="shared" si="217"/>
        <v>0.33890546875754102</v>
      </c>
      <c r="V119" s="158">
        <f>'Μέση Ετήσια Κατανάλωση'!$F88*'Ενεργοί Πελάτες'!AA116</f>
        <v>0</v>
      </c>
      <c r="W119" s="132">
        <f>'Μέση Ετήσια Κατανάλωση'!$G88*('Ενεργοί Πελάτες'!Y116-'Ενεργοί Πελάτες'!$S116)</f>
        <v>0</v>
      </c>
      <c r="X119" s="132">
        <f t="shared" si="218"/>
        <v>0</v>
      </c>
      <c r="Y119" s="6">
        <v>3163.2704714640199</v>
      </c>
      <c r="Z119" s="132">
        <f t="shared" si="219"/>
        <v>3163.2704714640199</v>
      </c>
      <c r="AA119" s="157">
        <f t="shared" si="220"/>
        <v>1.6278410672595698E-2</v>
      </c>
      <c r="AB119" s="158">
        <f>'Μέση Ετήσια Κατανάλωση'!$F88*'Ενεργοί Πελάτες'!AD116</f>
        <v>0</v>
      </c>
      <c r="AC119" s="132">
        <f>'Μέση Ετήσια Κατανάλωση'!$G88*('Ενεργοί Πελάτες'!AB116-'Ενεργοί Πελάτες'!$S116)</f>
        <v>0</v>
      </c>
      <c r="AD119" s="132">
        <f t="shared" si="221"/>
        <v>0</v>
      </c>
      <c r="AE119" s="6">
        <v>3165.9424342105267</v>
      </c>
      <c r="AF119" s="132">
        <f t="shared" si="222"/>
        <v>3165.9424342105267</v>
      </c>
      <c r="AG119" s="157">
        <f t="shared" si="223"/>
        <v>8.4468361798671772E-4</v>
      </c>
      <c r="AH119" s="158">
        <f>'Μέση Ετήσια Κατανάλωση'!$F88*'Ενεργοί Πελάτες'!AG116</f>
        <v>0</v>
      </c>
      <c r="AI119" s="132">
        <f>'Μέση Ετήσια Κατανάλωση'!$G88*('Ενεργοί Πελάτες'!AE116-'Ενεργοί Πελάτες'!$S116)</f>
        <v>0</v>
      </c>
      <c r="AJ119" s="132">
        <f t="shared" si="224"/>
        <v>0</v>
      </c>
      <c r="AK119" s="6">
        <v>3167.2995090016366</v>
      </c>
      <c r="AL119" s="132">
        <f t="shared" si="225"/>
        <v>3167.2995090016366</v>
      </c>
      <c r="AM119" s="157">
        <f t="shared" si="226"/>
        <v>4.2864796796227494E-4</v>
      </c>
      <c r="AN119" s="158">
        <f>'Μέση Ετήσια Κατανάλωση'!$F88*'Ενεργοί Πελάτες'!AJ116</f>
        <v>0</v>
      </c>
      <c r="AO119" s="132">
        <f>'Μέση Ετήσια Κατανάλωση'!$G88*('Ενεργοί Πελάτες'!AH116-'Ενεργοί Πελάτες'!$S116)</f>
        <v>0</v>
      </c>
      <c r="AP119" s="132">
        <f t="shared" si="227"/>
        <v>0</v>
      </c>
      <c r="AQ119" s="6">
        <v>3167.3322475570035</v>
      </c>
      <c r="AR119" s="132">
        <f t="shared" si="228"/>
        <v>3167.3322475570035</v>
      </c>
      <c r="AS119" s="157">
        <f t="shared" si="229"/>
        <v>1.0336425486083609E-5</v>
      </c>
      <c r="AT119" s="152">
        <f t="shared" si="230"/>
        <v>15776.446915950744</v>
      </c>
      <c r="AU119" s="153">
        <f t="shared" si="231"/>
        <v>4.3671476768478712E-3</v>
      </c>
    </row>
    <row r="120" spans="1:47" outlineLevel="1">
      <c r="B120" s="40" t="s">
        <v>87</v>
      </c>
      <c r="C120" s="52" t="s">
        <v>102</v>
      </c>
      <c r="D120" s="71">
        <v>210.52884827286277</v>
      </c>
      <c r="E120" s="58">
        <v>178.01029078421092</v>
      </c>
      <c r="F120" s="157">
        <f t="shared" si="210"/>
        <v>-0.15446129001050304</v>
      </c>
      <c r="G120" s="58">
        <v>208.99064851685836</v>
      </c>
      <c r="H120" s="157">
        <f t="shared" si="211"/>
        <v>0.1740368918907205</v>
      </c>
      <c r="I120" s="58">
        <v>203.99715541839214</v>
      </c>
      <c r="J120" s="157">
        <f t="shared" si="212"/>
        <v>-2.3893380559864688E-2</v>
      </c>
      <c r="K120" s="58">
        <v>103.15899277499223</v>
      </c>
      <c r="L120" s="123"/>
      <c r="M120" s="58">
        <v>151.61324222827039</v>
      </c>
      <c r="N120" s="157">
        <f t="shared" si="213"/>
        <v>-0.25678746883839576</v>
      </c>
      <c r="O120" s="152">
        <f t="shared" si="214"/>
        <v>953.1401852205945</v>
      </c>
      <c r="P120" s="153">
        <f t="shared" si="215"/>
        <v>-7.8794801384903135E-2</v>
      </c>
      <c r="R120" s="158">
        <f>'Μέση Ετήσια Κατανάλωση'!$F89*'Ενεργοί Πελάτες'!X117</f>
        <v>0</v>
      </c>
      <c r="S120" s="6">
        <v>202.99579915549293</v>
      </c>
      <c r="T120" s="132">
        <f t="shared" si="216"/>
        <v>202.99579915549293</v>
      </c>
      <c r="U120" s="171">
        <f t="shared" si="217"/>
        <v>0.33890546875754068</v>
      </c>
      <c r="V120" s="158">
        <f>'Μέση Ετήσια Κατανάλωση'!$F89*'Ενεργοί Πελάτες'!AA117</f>
        <v>0</v>
      </c>
      <c r="W120" s="132">
        <f>'Μέση Ετήσια Κατανάλωση'!$G89*('Ενεργοί Πελάτες'!Y117-'Ενεργοί Πελάτες'!$S117)</f>
        <v>0</v>
      </c>
      <c r="X120" s="132">
        <f t="shared" si="218"/>
        <v>0</v>
      </c>
      <c r="Y120" s="6">
        <v>206.30024813895784</v>
      </c>
      <c r="Z120" s="132">
        <f t="shared" si="219"/>
        <v>206.30024813895784</v>
      </c>
      <c r="AA120" s="157">
        <f t="shared" si="220"/>
        <v>1.6278410672595892E-2</v>
      </c>
      <c r="AB120" s="158">
        <f>'Μέση Ετήσια Κατανάλωση'!$F89*'Ενεργοί Πελάτες'!AD117</f>
        <v>0</v>
      </c>
      <c r="AC120" s="132">
        <f>'Μέση Ετήσια Κατανάλωση'!$G89*('Ενεργοί Πελάτες'!AB117-'Ενεργοί Πελάτες'!$S117)</f>
        <v>0</v>
      </c>
      <c r="AD120" s="132">
        <f t="shared" si="221"/>
        <v>0</v>
      </c>
      <c r="AE120" s="6">
        <v>206.4745065789474</v>
      </c>
      <c r="AF120" s="132">
        <f t="shared" si="222"/>
        <v>206.4745065789474</v>
      </c>
      <c r="AG120" s="157">
        <f t="shared" si="223"/>
        <v>8.4468361798664584E-4</v>
      </c>
      <c r="AH120" s="158">
        <f>'Μέση Ετήσια Κατανάλωση'!$F89*'Ενεργοί Πελάτες'!AG117</f>
        <v>0</v>
      </c>
      <c r="AI120" s="132">
        <f>'Μέση Ετήσια Κατανάλωση'!$G89*('Ενεργοί Πελάτες'!AE117-'Ενεργοί Πελάτες'!$S117)</f>
        <v>0</v>
      </c>
      <c r="AJ120" s="132">
        <f t="shared" si="224"/>
        <v>0</v>
      </c>
      <c r="AK120" s="6">
        <v>206.56301145662849</v>
      </c>
      <c r="AL120" s="132">
        <f t="shared" si="225"/>
        <v>206.56301145662849</v>
      </c>
      <c r="AM120" s="157">
        <f t="shared" si="226"/>
        <v>4.2864796796232281E-4</v>
      </c>
      <c r="AN120" s="158">
        <f>'Μέση Ετήσια Κατανάλωση'!$F89*'Ενεργοί Πελάτες'!AJ117</f>
        <v>0</v>
      </c>
      <c r="AO120" s="132">
        <f>'Μέση Ετήσια Κατανάλωση'!$G89*('Ενεργοί Πελάτες'!AH117-'Ενεργοί Πελάτες'!$S117)</f>
        <v>0</v>
      </c>
      <c r="AP120" s="132">
        <f t="shared" si="227"/>
        <v>0</v>
      </c>
      <c r="AQ120" s="6">
        <v>206.56514657980455</v>
      </c>
      <c r="AR120" s="132">
        <f t="shared" si="228"/>
        <v>206.56514657980455</v>
      </c>
      <c r="AS120" s="157">
        <f t="shared" si="229"/>
        <v>1.0336425485880209E-5</v>
      </c>
      <c r="AT120" s="152">
        <f t="shared" si="230"/>
        <v>1028.8987119098313</v>
      </c>
      <c r="AU120" s="153">
        <f t="shared" si="231"/>
        <v>4.3671476768476492E-3</v>
      </c>
    </row>
    <row r="121" spans="1:47" ht="15" customHeight="1" outlineLevel="1">
      <c r="B121" s="40" t="s">
        <v>88</v>
      </c>
      <c r="C121" s="52" t="s">
        <v>102</v>
      </c>
      <c r="D121" s="71">
        <v>0</v>
      </c>
      <c r="E121" s="58">
        <v>0</v>
      </c>
      <c r="F121" s="157">
        <f t="shared" si="210"/>
        <v>0</v>
      </c>
      <c r="G121" s="58">
        <v>0</v>
      </c>
      <c r="H121" s="157">
        <f t="shared" si="211"/>
        <v>0</v>
      </c>
      <c r="I121" s="58">
        <v>475.99336264291497</v>
      </c>
      <c r="J121" s="157">
        <f t="shared" si="212"/>
        <v>0</v>
      </c>
      <c r="K121" s="58">
        <v>240.70431647498185</v>
      </c>
      <c r="L121" s="123"/>
      <c r="M121" s="58">
        <v>353.76423186596423</v>
      </c>
      <c r="N121" s="157">
        <f t="shared" si="213"/>
        <v>-0.25678746883839576</v>
      </c>
      <c r="O121" s="152">
        <f t="shared" si="214"/>
        <v>829.75759450887927</v>
      </c>
      <c r="P121" s="153">
        <f t="shared" si="215"/>
        <v>0</v>
      </c>
      <c r="R121" s="158">
        <f>'Μέση Ετήσια Κατανάλωση'!$F90*'Ενεργοί Πελάτες'!X118</f>
        <v>0</v>
      </c>
      <c r="S121" s="6">
        <v>473.65686469615019</v>
      </c>
      <c r="T121" s="132">
        <f t="shared" si="216"/>
        <v>473.65686469615019</v>
      </c>
      <c r="U121" s="171">
        <f t="shared" si="217"/>
        <v>0.3389054687575408</v>
      </c>
      <c r="V121" s="158">
        <f>'Μέση Ετήσια Κατανάλωση'!$F90*'Ενεργοί Πελάτες'!AA118</f>
        <v>0</v>
      </c>
      <c r="W121" s="132">
        <f>'Μέση Ετήσια Κατανάλωση'!$G90*('Ενεργοί Πελάτες'!Y118-'Ενεργοί Πελάτες'!$S118)</f>
        <v>0</v>
      </c>
      <c r="X121" s="132">
        <f t="shared" si="218"/>
        <v>0</v>
      </c>
      <c r="Y121" s="6">
        <v>481.36724565756828</v>
      </c>
      <c r="Z121" s="132">
        <f t="shared" si="219"/>
        <v>481.36724565756828</v>
      </c>
      <c r="AA121" s="157">
        <f t="shared" si="220"/>
        <v>1.6278410672595812E-2</v>
      </c>
      <c r="AB121" s="158">
        <f>'Μέση Ετήσια Κατανάλωση'!$F90*'Ενεργοί Πελάτες'!AD118</f>
        <v>0</v>
      </c>
      <c r="AC121" s="132">
        <f>'Μέση Ετήσια Κατανάλωση'!$G90*('Ενεργοί Πελάτες'!AB118-'Ενεργοί Πελάτες'!$S118)</f>
        <v>0</v>
      </c>
      <c r="AD121" s="132">
        <f t="shared" si="221"/>
        <v>0</v>
      </c>
      <c r="AE121" s="6">
        <v>481.77384868421058</v>
      </c>
      <c r="AF121" s="132">
        <f t="shared" si="222"/>
        <v>481.77384868421058</v>
      </c>
      <c r="AG121" s="157">
        <f t="shared" si="223"/>
        <v>8.4468361798664584E-4</v>
      </c>
      <c r="AH121" s="158">
        <f>'Μέση Ετήσια Κατανάλωση'!$F90*'Ενεργοί Πελάτες'!AG118</f>
        <v>0</v>
      </c>
      <c r="AI121" s="132">
        <f>'Μέση Ετήσια Κατανάλωση'!$G90*('Ενεργοί Πελάτες'!AE118-'Ενεργοί Πελάτες'!$S118)</f>
        <v>0</v>
      </c>
      <c r="AJ121" s="132">
        <f t="shared" si="224"/>
        <v>0</v>
      </c>
      <c r="AK121" s="6">
        <v>481.98036006546647</v>
      </c>
      <c r="AL121" s="132">
        <f t="shared" si="225"/>
        <v>481.98036006546647</v>
      </c>
      <c r="AM121" s="157">
        <f t="shared" si="226"/>
        <v>4.2864796796236216E-4</v>
      </c>
      <c r="AN121" s="158">
        <f>'Μέση Ετήσια Κατανάλωση'!$F90*'Ενεργοί Πελάτες'!AJ118</f>
        <v>0</v>
      </c>
      <c r="AO121" s="132">
        <f>'Μέση Ετήσια Κατανάλωση'!$G90*('Ενεργοί Πελάτες'!AH118-'Ενεργοί Πελάτες'!$S118)</f>
        <v>0</v>
      </c>
      <c r="AP121" s="132">
        <f t="shared" si="227"/>
        <v>0</v>
      </c>
      <c r="AQ121" s="6">
        <v>481.98534201954396</v>
      </c>
      <c r="AR121" s="132">
        <f t="shared" si="228"/>
        <v>481.98534201954396</v>
      </c>
      <c r="AS121" s="157">
        <f t="shared" si="229"/>
        <v>1.0336425485919522E-5</v>
      </c>
      <c r="AT121" s="152">
        <f t="shared" si="230"/>
        <v>2400.7636611229395</v>
      </c>
      <c r="AU121" s="153">
        <f t="shared" si="231"/>
        <v>4.3671476768476492E-3</v>
      </c>
    </row>
    <row r="122" spans="1:47" ht="15" customHeight="1" outlineLevel="1">
      <c r="B122" s="339" t="s">
        <v>95</v>
      </c>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0"/>
      <c r="AQ122" s="340"/>
      <c r="AR122" s="340"/>
      <c r="AS122" s="340"/>
      <c r="AT122" s="340"/>
      <c r="AU122" s="362"/>
    </row>
    <row r="123" spans="1:47" ht="15" customHeight="1" outlineLevel="1">
      <c r="B123" s="282" t="s">
        <v>114</v>
      </c>
      <c r="C123" s="38" t="s">
        <v>102</v>
      </c>
      <c r="D123" s="174">
        <f>SUM(D108:D121)</f>
        <v>78667.612971293071</v>
      </c>
      <c r="E123" s="159">
        <f>SUM(E108:E121)</f>
        <v>67228.55315283699</v>
      </c>
      <c r="F123" s="156">
        <f>IFERROR((E123-D123)/D123,0)</f>
        <v>-0.14541002817297069</v>
      </c>
      <c r="G123" s="159">
        <f>SUM(G108:G121)</f>
        <v>81645.680020585991</v>
      </c>
      <c r="H123" s="156">
        <f t="shared" ref="H123" si="232">IFERROR((G123-E123)/E123,0)</f>
        <v>0.21444945921970374</v>
      </c>
      <c r="I123" s="159">
        <f>SUM(I108:I121)</f>
        <v>80646.875442071032</v>
      </c>
      <c r="J123" s="156">
        <f t="shared" ref="J123" si="233">IFERROR((I123-G123)/G123,0)</f>
        <v>-1.2233403877132534E-2</v>
      </c>
      <c r="K123" s="159">
        <f>SUM(K108:K121)</f>
        <v>39888.14387299701</v>
      </c>
      <c r="L123" s="125"/>
      <c r="M123" s="159">
        <f>SUM(M108:M121)</f>
        <v>59432.390953481976</v>
      </c>
      <c r="N123" s="156">
        <f>IFERROR((M123-I123)/I123,0)</f>
        <v>-0.26305401631867936</v>
      </c>
      <c r="O123" s="159">
        <f>SUM(O108:O121)</f>
        <v>367621.11254026898</v>
      </c>
      <c r="P123" s="153">
        <f>IFERROR((M123/D123)^(1/4)-1,0)</f>
        <v>-6.7697588805885167E-2</v>
      </c>
      <c r="R123" s="159">
        <f>SUM(R108:R121)</f>
        <v>823.11896952786526</v>
      </c>
      <c r="S123" s="144">
        <f>SUM(S108:S121)</f>
        <v>80375.200692669328</v>
      </c>
      <c r="T123" s="144">
        <f>SUM(T108:T121)</f>
        <v>81198.319662197187</v>
      </c>
      <c r="U123" s="156">
        <f>IFERROR((T123-M123)/M123,0)</f>
        <v>0.36623007016075648</v>
      </c>
      <c r="V123" s="144">
        <f>SUM(V108:V121)</f>
        <v>308.66961357294946</v>
      </c>
      <c r="W123" s="144">
        <f>SUM(W108:W121)</f>
        <v>1646.2379390557305</v>
      </c>
      <c r="X123" s="144">
        <f>SUM(X108:X121)</f>
        <v>1954.9075526286792</v>
      </c>
      <c r="Y123" s="144">
        <f>SUM(Y108:Y121)</f>
        <v>81184.092447371338</v>
      </c>
      <c r="Z123" s="144">
        <f>SUM(Z108:Z121)</f>
        <v>83139</v>
      </c>
      <c r="AA123" s="156">
        <f>IFERROR((Z123-T123)/T123,0)</f>
        <v>2.3900498752640057E-2</v>
      </c>
      <c r="AB123" s="144">
        <f>SUM(AB108:AB121)</f>
        <v>240.07636611229401</v>
      </c>
      <c r="AC123" s="144">
        <f>SUM(AC108:AC121)</f>
        <v>2263.5771662016291</v>
      </c>
      <c r="AD123" s="144">
        <f>SUM(AD108:AD121)</f>
        <v>2503.6535323139228</v>
      </c>
      <c r="AE123" s="144">
        <f>SUM(AE108:AE121)</f>
        <v>81187.346467686075</v>
      </c>
      <c r="AF123" s="144">
        <f>SUM(AF108:AF121)</f>
        <v>83691.000000000015</v>
      </c>
      <c r="AG123" s="156">
        <f t="shared" ref="AG123" si="234">IFERROR((AF123-Z123)/Z123,0)</f>
        <v>6.6394832749974691E-3</v>
      </c>
      <c r="AH123" s="144">
        <f>SUM(AH108:AH121)</f>
        <v>205.77974238196629</v>
      </c>
      <c r="AI123" s="144">
        <f>SUM(AI108:AI121)</f>
        <v>2743.729898426217</v>
      </c>
      <c r="AJ123" s="144">
        <f>SUM(AJ108:AJ121)</f>
        <v>2949.5096408081831</v>
      </c>
      <c r="AK123" s="144">
        <f>SUM(AK108:AK121)</f>
        <v>81190.490359191841</v>
      </c>
      <c r="AL123" s="144">
        <f>SUM(AL108:AL121)</f>
        <v>84140</v>
      </c>
      <c r="AM123" s="156">
        <f t="shared" ref="AM123" si="235">IFERROR((AL123-AF123)/AF123,0)</f>
        <v>5.3649735335936409E-3</v>
      </c>
      <c r="AN123" s="144">
        <f>SUM(AN108:AN121)</f>
        <v>205.77974238196629</v>
      </c>
      <c r="AO123" s="144">
        <f>SUM(AO108:AO121)</f>
        <v>3155.2893831901492</v>
      </c>
      <c r="AP123" s="144">
        <f>SUM(AP108:AP121)</f>
        <v>3361.0691255721163</v>
      </c>
      <c r="AQ123" s="144">
        <f>SUM(AQ108:AQ121)</f>
        <v>81192.930874427868</v>
      </c>
      <c r="AR123" s="144">
        <f>SUM(AR108:AR121)</f>
        <v>84554</v>
      </c>
      <c r="AS123" s="156">
        <f>IFERROR((AR123-AL123)/AL123,0)</f>
        <v>4.9203708105538388E-3</v>
      </c>
      <c r="AT123" s="144">
        <f>SUM(AT108:AT121)</f>
        <v>416722.3196621972</v>
      </c>
      <c r="AU123" s="153">
        <f>IFERROR((AR123/T123)^(1/4)-1,0)</f>
        <v>1.0175378231909615E-2</v>
      </c>
    </row>
    <row r="125" spans="1:47" ht="15.6">
      <c r="B125" s="332" t="s">
        <v>99</v>
      </c>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row>
    <row r="126" spans="1:47" ht="5.45" customHeight="1" outlineLevel="1">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row>
    <row r="127" spans="1:47" outlineLevel="1">
      <c r="B127" s="359"/>
      <c r="C127" s="344" t="s">
        <v>93</v>
      </c>
      <c r="D127" s="347" t="s">
        <v>106</v>
      </c>
      <c r="E127" s="348"/>
      <c r="F127" s="348"/>
      <c r="G127" s="348"/>
      <c r="H127" s="348"/>
      <c r="I127" s="348"/>
      <c r="J127" s="348"/>
      <c r="K127" s="348"/>
      <c r="L127" s="349"/>
      <c r="M127" s="347"/>
      <c r="N127" s="349"/>
      <c r="O127" s="355" t="str">
        <f xml:space="preserve"> D128&amp;" - "&amp;M128</f>
        <v>2019 - 2023</v>
      </c>
      <c r="P127" s="367"/>
      <c r="R127" s="347" t="s">
        <v>107</v>
      </c>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9"/>
    </row>
    <row r="128" spans="1:47" outlineLevel="1">
      <c r="B128" s="360"/>
      <c r="C128" s="345"/>
      <c r="D128" s="70">
        <f>$C$3-5</f>
        <v>2019</v>
      </c>
      <c r="E128" s="347">
        <f>$C$3-4</f>
        <v>2020</v>
      </c>
      <c r="F128" s="349"/>
      <c r="G128" s="347">
        <f>$C$3-3</f>
        <v>2021</v>
      </c>
      <c r="H128" s="349"/>
      <c r="I128" s="347">
        <f>$C$3-2</f>
        <v>2022</v>
      </c>
      <c r="J128" s="349"/>
      <c r="K128" s="347" t="str">
        <f>$C$3-1&amp;""&amp;" ("&amp;"Σεπ"&amp;")"</f>
        <v>2023 (Σεπ)</v>
      </c>
      <c r="L128" s="349"/>
      <c r="M128" s="347">
        <f>$C$3-1</f>
        <v>2023</v>
      </c>
      <c r="N128" s="349"/>
      <c r="O128" s="357"/>
      <c r="P128" s="368"/>
      <c r="R128" s="369">
        <f>$C$3</f>
        <v>2024</v>
      </c>
      <c r="S128" s="370"/>
      <c r="T128" s="370"/>
      <c r="U128" s="371"/>
      <c r="V128" s="369">
        <f>$C$3+1</f>
        <v>2025</v>
      </c>
      <c r="W128" s="370"/>
      <c r="X128" s="370"/>
      <c r="Y128" s="370"/>
      <c r="Z128" s="370"/>
      <c r="AA128" s="371"/>
      <c r="AB128" s="347">
        <f>$C$3+2</f>
        <v>2026</v>
      </c>
      <c r="AC128" s="348"/>
      <c r="AD128" s="348"/>
      <c r="AE128" s="348"/>
      <c r="AF128" s="348"/>
      <c r="AG128" s="349"/>
      <c r="AH128" s="347">
        <f>$C$3+3</f>
        <v>2027</v>
      </c>
      <c r="AI128" s="348"/>
      <c r="AJ128" s="348"/>
      <c r="AK128" s="348"/>
      <c r="AL128" s="348"/>
      <c r="AM128" s="349"/>
      <c r="AN128" s="347">
        <f>$C$3+4</f>
        <v>2028</v>
      </c>
      <c r="AO128" s="348"/>
      <c r="AP128" s="348"/>
      <c r="AQ128" s="348"/>
      <c r="AR128" s="348"/>
      <c r="AS128" s="349"/>
      <c r="AT128" s="337" t="str">
        <f>R128&amp;" - "&amp;AN128</f>
        <v>2024 - 2028</v>
      </c>
      <c r="AU128" s="363"/>
    </row>
    <row r="129" spans="1:47" ht="15" customHeight="1" outlineLevel="1">
      <c r="B129" s="360"/>
      <c r="C129" s="345"/>
      <c r="D129" s="381" t="s">
        <v>138</v>
      </c>
      <c r="E129" s="374" t="s">
        <v>138</v>
      </c>
      <c r="F129" s="379" t="s">
        <v>110</v>
      </c>
      <c r="G129" s="374" t="s">
        <v>138</v>
      </c>
      <c r="H129" s="379" t="s">
        <v>110</v>
      </c>
      <c r="I129" s="374" t="s">
        <v>138</v>
      </c>
      <c r="J129" s="376" t="s">
        <v>110</v>
      </c>
      <c r="K129" s="374" t="s">
        <v>138</v>
      </c>
      <c r="L129" s="376" t="s">
        <v>110</v>
      </c>
      <c r="M129" s="374" t="s">
        <v>138</v>
      </c>
      <c r="N129" s="376" t="s">
        <v>110</v>
      </c>
      <c r="O129" s="374" t="s">
        <v>111</v>
      </c>
      <c r="P129" s="372" t="s">
        <v>112</v>
      </c>
      <c r="R129" s="374" t="str">
        <f>"Διανεμόμενες ποσότητες σε πελάτες που συνδέθηκαν το "&amp;R128</f>
        <v>Διανεμόμενες ποσότητες σε πελάτες που συνδέθηκαν το 2024</v>
      </c>
      <c r="S129" s="378" t="s">
        <v>139</v>
      </c>
      <c r="T129" s="378" t="s">
        <v>140</v>
      </c>
      <c r="U129" s="387" t="s">
        <v>110</v>
      </c>
      <c r="V129" s="369" t="s">
        <v>141</v>
      </c>
      <c r="W129" s="370"/>
      <c r="X129" s="370"/>
      <c r="Y129" s="378" t="s">
        <v>139</v>
      </c>
      <c r="Z129" s="378" t="s">
        <v>140</v>
      </c>
      <c r="AA129" s="371" t="s">
        <v>110</v>
      </c>
      <c r="AB129" s="369" t="s">
        <v>141</v>
      </c>
      <c r="AC129" s="370"/>
      <c r="AD129" s="370"/>
      <c r="AE129" s="378" t="s">
        <v>139</v>
      </c>
      <c r="AF129" s="378" t="s">
        <v>140</v>
      </c>
      <c r="AG129" s="371" t="s">
        <v>110</v>
      </c>
      <c r="AH129" s="369" t="s">
        <v>141</v>
      </c>
      <c r="AI129" s="370"/>
      <c r="AJ129" s="370"/>
      <c r="AK129" s="378" t="s">
        <v>139</v>
      </c>
      <c r="AL129" s="378" t="s">
        <v>140</v>
      </c>
      <c r="AM129" s="371" t="s">
        <v>110</v>
      </c>
      <c r="AN129" s="369" t="s">
        <v>141</v>
      </c>
      <c r="AO129" s="370"/>
      <c r="AP129" s="370"/>
      <c r="AQ129" s="378" t="s">
        <v>139</v>
      </c>
      <c r="AR129" s="378" t="s">
        <v>140</v>
      </c>
      <c r="AS129" s="371" t="s">
        <v>110</v>
      </c>
      <c r="AT129" s="385" t="s">
        <v>111</v>
      </c>
      <c r="AU129" s="383" t="s">
        <v>112</v>
      </c>
    </row>
    <row r="130" spans="1:47" ht="57.95" outlineLevel="1">
      <c r="B130" s="361"/>
      <c r="C130" s="346"/>
      <c r="D130" s="382"/>
      <c r="E130" s="375"/>
      <c r="F130" s="380"/>
      <c r="G130" s="375"/>
      <c r="H130" s="380"/>
      <c r="I130" s="375"/>
      <c r="J130" s="377"/>
      <c r="K130" s="375"/>
      <c r="L130" s="377"/>
      <c r="M130" s="375"/>
      <c r="N130" s="377"/>
      <c r="O130" s="375"/>
      <c r="P130" s="373"/>
      <c r="R130" s="375"/>
      <c r="S130" s="378"/>
      <c r="T130" s="378"/>
      <c r="U130" s="387"/>
      <c r="V130" s="106" t="str">
        <f>"Διανεμόμενες ποσότητες σε πελάτες που συνδέθηκαν το "&amp;V128</f>
        <v>Διανεμόμενες ποσότητες σε πελάτες που συνδέθηκαν το 2025</v>
      </c>
      <c r="W130" s="87" t="str">
        <f>"Διανεμόμενες ποσότητες σε πελάτες που συνδέθηκαν το "&amp;R128</f>
        <v>Διανεμόμενες ποσότητες σε πελάτες που συνδέθηκαν το 2024</v>
      </c>
      <c r="X130" s="48" t="s">
        <v>142</v>
      </c>
      <c r="Y130" s="378"/>
      <c r="Z130" s="378"/>
      <c r="AA130" s="371"/>
      <c r="AB130" s="106" t="str">
        <f>"Διανεμόμενες ποσότητες σε πελάτες που συνδέθηκαν το "&amp;AB128</f>
        <v>Διανεμόμενες ποσότητες σε πελάτες που συνδέθηκαν το 2026</v>
      </c>
      <c r="AC130" s="87" t="str">
        <f>"Διανεμόμενες ποσότητες σε πελάτες που συνδέθηκαν το "&amp;$R$12&amp;" - "&amp;V128</f>
        <v>Διανεμόμενες ποσότητες σε πελάτες που συνδέθηκαν το 2024 - 2025</v>
      </c>
      <c r="AD130" s="48" t="s">
        <v>142</v>
      </c>
      <c r="AE130" s="378"/>
      <c r="AF130" s="378"/>
      <c r="AG130" s="371"/>
      <c r="AH130" s="106" t="str">
        <f>"Διανεμόμενες ποσότητες σε πελάτες που συνδέθηκαν το "&amp;AH128</f>
        <v>Διανεμόμενες ποσότητες σε πελάτες που συνδέθηκαν το 2027</v>
      </c>
      <c r="AI130" s="87" t="str">
        <f>"Διανεμόμενες ποσότητες σε πελάτες που συνδέθηκαν το "&amp;$R$12&amp;" - "&amp;AB128</f>
        <v>Διανεμόμενες ποσότητες σε πελάτες που συνδέθηκαν το 2024 - 2026</v>
      </c>
      <c r="AJ130" s="48" t="s">
        <v>142</v>
      </c>
      <c r="AK130" s="378"/>
      <c r="AL130" s="378"/>
      <c r="AM130" s="371"/>
      <c r="AN130" s="106" t="str">
        <f>"Διανεμόμενες ποσότητες σε πελάτες που συνδέθηκαν το "&amp;AN128</f>
        <v>Διανεμόμενες ποσότητες σε πελάτες που συνδέθηκαν το 2028</v>
      </c>
      <c r="AO130" s="87" t="str">
        <f>"Διανεμόμενες ποσότητες σε πελάτες που συνδέθηκαν το "&amp;$R$12&amp;" - "&amp;AH128</f>
        <v>Διανεμόμενες ποσότητες σε πελάτες που συνδέθηκαν το 2024 - 2027</v>
      </c>
      <c r="AP130" s="48" t="s">
        <v>142</v>
      </c>
      <c r="AQ130" s="378"/>
      <c r="AR130" s="378"/>
      <c r="AS130" s="371"/>
      <c r="AT130" s="386"/>
      <c r="AU130" s="384"/>
    </row>
    <row r="131" spans="1:47" outlineLevel="1">
      <c r="B131" s="40" t="s">
        <v>74</v>
      </c>
      <c r="C131" s="52" t="s">
        <v>102</v>
      </c>
      <c r="D131" s="71">
        <v>0</v>
      </c>
      <c r="E131" s="58">
        <v>0</v>
      </c>
      <c r="F131" s="157">
        <f t="shared" ref="F131" si="236">IFERROR((E131-D131)/D131,0)</f>
        <v>0</v>
      </c>
      <c r="G131" s="58">
        <v>0</v>
      </c>
      <c r="H131" s="157">
        <f>IFERROR((G131-E131)/E131,0)</f>
        <v>0</v>
      </c>
      <c r="I131" s="58">
        <v>0</v>
      </c>
      <c r="J131" s="157">
        <f>IFERROR((I131-G131)/G131,0)</f>
        <v>0</v>
      </c>
      <c r="K131" s="58">
        <v>0</v>
      </c>
      <c r="L131" s="123"/>
      <c r="M131" s="58">
        <v>0</v>
      </c>
      <c r="N131" s="157">
        <f>IFERROR((M131-I131)/I131,0)</f>
        <v>0</v>
      </c>
      <c r="O131" s="152">
        <f t="shared" ref="O131" si="237">D131+E131+G131+I131+M131</f>
        <v>0</v>
      </c>
      <c r="P131" s="153">
        <f t="shared" ref="P131" si="238">IFERROR((M131/D131)^(1/4)-1,0)</f>
        <v>0</v>
      </c>
      <c r="R131" s="158">
        <f>'Μέση Ετήσια Κατανάλωση'!$F98*'Ενεργοί Πελάτες'!X127</f>
        <v>0</v>
      </c>
      <c r="S131" s="6">
        <v>0</v>
      </c>
      <c r="T131" s="132">
        <f>R131+S131</f>
        <v>0</v>
      </c>
      <c r="U131" s="171">
        <f t="shared" ref="U131" si="239">IFERROR((T131-M131)/M131,0)</f>
        <v>0</v>
      </c>
      <c r="V131" s="158">
        <f>'Μέση Ετήσια Κατανάλωση'!$F98*'Ενεργοί Πελάτες'!AA127</f>
        <v>0</v>
      </c>
      <c r="W131" s="132">
        <f>'Μέση Ετήσια Κατανάλωση'!$G98*('Ενεργοί Πελάτες'!Y127-'Ενεργοί Πελάτες'!$S127)</f>
        <v>0</v>
      </c>
      <c r="X131" s="132">
        <f>V131+W131</f>
        <v>0</v>
      </c>
      <c r="Y131" s="6">
        <v>0</v>
      </c>
      <c r="Z131" s="132">
        <f>X131+Y131</f>
        <v>0</v>
      </c>
      <c r="AA131" s="157">
        <f t="shared" ref="AA131" si="240">IFERROR((Z131-T131)/T131,0)</f>
        <v>0</v>
      </c>
      <c r="AB131" s="158">
        <f>'Μέση Ετήσια Κατανάλωση'!$F98*'Ενεργοί Πελάτες'!AD127</f>
        <v>0</v>
      </c>
      <c r="AC131" s="132">
        <f>'Μέση Ετήσια Κατανάλωση'!$G98*('Ενεργοί Πελάτες'!AB127-'Ενεργοί Πελάτες'!$S127)</f>
        <v>0</v>
      </c>
      <c r="AD131" s="132">
        <f>AB131+AC131</f>
        <v>0</v>
      </c>
      <c r="AE131" s="6">
        <v>0</v>
      </c>
      <c r="AF131" s="132">
        <f>AD131+AE131</f>
        <v>0</v>
      </c>
      <c r="AG131" s="157">
        <f>IFERROR((AF131-Z131)/Z131,0)</f>
        <v>0</v>
      </c>
      <c r="AH131" s="158">
        <f>'Μέση Ετήσια Κατανάλωση'!$F98*'Ενεργοί Πελάτες'!AG127</f>
        <v>0</v>
      </c>
      <c r="AI131" s="132">
        <f>'Μέση Ετήσια Κατανάλωση'!$G98*('Ενεργοί Πελάτες'!AE127-'Ενεργοί Πελάτες'!$S127)</f>
        <v>0</v>
      </c>
      <c r="AJ131" s="132">
        <f>AH131+AI131</f>
        <v>0</v>
      </c>
      <c r="AK131" s="6">
        <v>0</v>
      </c>
      <c r="AL131" s="132">
        <f>AJ131+AK131</f>
        <v>0</v>
      </c>
      <c r="AM131" s="157">
        <f>IFERROR((AL131-AF131)/AF131,0)</f>
        <v>0</v>
      </c>
      <c r="AN131" s="158">
        <f>'Μέση Ετήσια Κατανάλωση'!$F98*'Ενεργοί Πελάτες'!AJ127</f>
        <v>0</v>
      </c>
      <c r="AO131" s="132">
        <f>'Μέση Ετήσια Κατανάλωση'!$G98*('Ενεργοί Πελάτες'!AH127-'Ενεργοί Πελάτες'!$S127)</f>
        <v>0</v>
      </c>
      <c r="AP131" s="132">
        <f>AN131+AO131</f>
        <v>0</v>
      </c>
      <c r="AQ131" s="6">
        <v>0</v>
      </c>
      <c r="AR131" s="132">
        <f>AP131+AQ131</f>
        <v>0</v>
      </c>
      <c r="AS131" s="157">
        <f>IFERROR((AR131-AL131)/AL131,0)</f>
        <v>0</v>
      </c>
      <c r="AT131" s="152">
        <f t="shared" ref="AT131" si="241">T131+Z131+AF131+AL131+AR131</f>
        <v>0</v>
      </c>
      <c r="AU131" s="153">
        <f t="shared" ref="AU131" si="242">IFERROR((AR131/T131)^(1/4)-1,0)</f>
        <v>0</v>
      </c>
    </row>
    <row r="132" spans="1:47" outlineLevel="1">
      <c r="B132" s="40" t="s">
        <v>75</v>
      </c>
      <c r="C132" s="52" t="s">
        <v>102</v>
      </c>
      <c r="D132" s="71">
        <v>358417.99420000002</v>
      </c>
      <c r="E132" s="58">
        <v>361239.55177242332</v>
      </c>
      <c r="F132" s="157">
        <f t="shared" ref="F132:F144" si="243">IFERROR((E132-D132)/D132,0)</f>
        <v>7.8722542341131876E-3</v>
      </c>
      <c r="G132" s="58">
        <v>384431.63653846155</v>
      </c>
      <c r="H132" s="157">
        <f t="shared" ref="H132:H144" si="244">IFERROR((G132-E132)/E132,0)</f>
        <v>6.4201399465385695E-2</v>
      </c>
      <c r="I132" s="58">
        <v>345637.27315384609</v>
      </c>
      <c r="J132" s="157">
        <f t="shared" ref="J132:J144" si="245">IFERROR((I132-G132)/G132,0)</f>
        <v>-0.10091355574669038</v>
      </c>
      <c r="K132" s="58">
        <v>211766.77529999998</v>
      </c>
      <c r="L132" s="123"/>
      <c r="M132" s="58">
        <v>279507.27240000002</v>
      </c>
      <c r="N132" s="157">
        <f t="shared" ref="N132:N144" si="246">IFERROR((M132-I132)/I132,0)</f>
        <v>-0.19132774700606739</v>
      </c>
      <c r="O132" s="152">
        <f t="shared" ref="O132:O144" si="247">D132+E132+G132+I132+M132</f>
        <v>1729233.7280647312</v>
      </c>
      <c r="P132" s="153">
        <f t="shared" ref="P132:P144" si="248">IFERROR((M132/D132)^(1/4)-1,0)</f>
        <v>-6.0274900494483918E-2</v>
      </c>
      <c r="R132" s="158">
        <f>'Μέση Ετήσια Κατανάλωση'!$F99*'Ενεργοί Πελάτες'!X128</f>
        <v>0</v>
      </c>
      <c r="S132" s="6">
        <v>326993.51282195561</v>
      </c>
      <c r="T132" s="132">
        <f t="shared" ref="T132:T144" si="249">R132+S132</f>
        <v>326993.51282195561</v>
      </c>
      <c r="U132" s="171">
        <f t="shared" ref="U132:U144" si="250">IFERROR((T132-M132)/M132,0)</f>
        <v>0.16989268298535901</v>
      </c>
      <c r="V132" s="158">
        <f>'Μέση Ετήσια Κατανάλωση'!$F99*'Ενεργοί Πελάτες'!AA128</f>
        <v>6056.0259587636438</v>
      </c>
      <c r="W132" s="132">
        <f>'Μέση Ετήσια Κατανάλωση'!$G99*('Ενεργοί Πελάτες'!Y128-'Ενεργοί Πελάτες'!$S128)</f>
        <v>0</v>
      </c>
      <c r="X132" s="132">
        <f t="shared" ref="X132:X144" si="251">V132+W132</f>
        <v>6056.0259587636438</v>
      </c>
      <c r="Y132" s="6">
        <v>332944.75452904124</v>
      </c>
      <c r="Z132" s="132">
        <f t="shared" ref="Z132:Z144" si="252">X132+Y132</f>
        <v>339000.78048780491</v>
      </c>
      <c r="AA132" s="157">
        <f t="shared" ref="AA132:AA144" si="253">IFERROR((Z132-T132)/T132,0)</f>
        <v>3.6720201456678828E-2</v>
      </c>
      <c r="AB132" s="158">
        <f>'Μέση Ετήσια Κατανάλωση'!$F99*'Ενεργοί Πελάτες'!AD128</f>
        <v>6056.0259587636438</v>
      </c>
      <c r="AC132" s="132">
        <f>'Μέση Ετήσια Κατανάλωση'!$G99*('Ενεργοί Πελάτες'!AB128-'Ενεργοί Πελάτες'!$S128)</f>
        <v>12112.051917527288</v>
      </c>
      <c r="AD132" s="132">
        <f t="shared" ref="AD132:AD144" si="254">AB132+AC132</f>
        <v>18168.077876290932</v>
      </c>
      <c r="AE132" s="6">
        <v>333043.32688561385</v>
      </c>
      <c r="AF132" s="132">
        <f t="shared" ref="AF132:AF144" si="255">AD132+AE132</f>
        <v>351211.40476190479</v>
      </c>
      <c r="AG132" s="157">
        <f t="shared" ref="AG132:AG144" si="256">IFERROR((AF132-Z132)/Z132,0)</f>
        <v>3.6019457703104454E-2</v>
      </c>
      <c r="AH132" s="158">
        <f>'Μέση Ετήσια Κατανάλωση'!$F99*'Ενεργοί Πελάτες'!AG128</f>
        <v>6056.0259587636438</v>
      </c>
      <c r="AI132" s="132">
        <f>'Μέση Ετήσια Κατανάλωση'!$G99*('Ενεργοί Πελάτες'!AE128-'Ενεργοί Πελάτες'!$S128)</f>
        <v>24224.103835054575</v>
      </c>
      <c r="AJ132" s="132">
        <f t="shared" ref="AJ132:AJ144" si="257">AH132+AI132</f>
        <v>30280.129793818218</v>
      </c>
      <c r="AK132" s="6">
        <v>333143.35857827478</v>
      </c>
      <c r="AL132" s="132">
        <f t="shared" ref="AL132:AL144" si="258">AJ132+AK132</f>
        <v>363423.48837209301</v>
      </c>
      <c r="AM132" s="157">
        <f t="shared" ref="AM132:AM144" si="259">IFERROR((AL132-AF132)/AF132,0)</f>
        <v>3.4771318483997123E-2</v>
      </c>
      <c r="AN132" s="158">
        <f>'Μέση Ετήσια Κατανάλωση'!$F99*'Ενεργοί Πελάτες'!AJ128</f>
        <v>6056.0259587636438</v>
      </c>
      <c r="AO132" s="132">
        <f>'Μέση Ετήσια Κατανάλωση'!$G99*('Ενεργοί Πελάτες'!AH128-'Ενεργοί Πελάτες'!$S128)</f>
        <v>36336.155752581864</v>
      </c>
      <c r="AP132" s="132">
        <f t="shared" ref="AP132:AP144" si="260">AN132+AO132</f>
        <v>42392.181711345511</v>
      </c>
      <c r="AQ132" s="6">
        <v>333246.0910159272</v>
      </c>
      <c r="AR132" s="132">
        <f t="shared" ref="AR132:AR144" si="261">AP132+AQ132</f>
        <v>375638.27272727271</v>
      </c>
      <c r="AS132" s="157">
        <f t="shared" ref="AS132:AS144" si="262">IFERROR((AR132-AL132)/AL132,0)</f>
        <v>3.3610332699997442E-2</v>
      </c>
      <c r="AT132" s="152">
        <f t="shared" ref="AT132:AT144" si="263">T132+Z132+AF132+AL132+AR132</f>
        <v>1756267.4591710311</v>
      </c>
      <c r="AU132" s="153">
        <f t="shared" ref="AU132:AU144" si="264">IFERROR((AR132/T132)^(1/4)-1,0)</f>
        <v>3.5279643178448339E-2</v>
      </c>
    </row>
    <row r="133" spans="1:47" outlineLevel="1">
      <c r="B133" s="40" t="s">
        <v>76</v>
      </c>
      <c r="C133" s="52" t="s">
        <v>102</v>
      </c>
      <c r="D133" s="71">
        <v>0</v>
      </c>
      <c r="E133" s="58">
        <v>0</v>
      </c>
      <c r="F133" s="157">
        <f t="shared" si="243"/>
        <v>0</v>
      </c>
      <c r="G133" s="58">
        <v>0</v>
      </c>
      <c r="H133" s="157">
        <f t="shared" si="244"/>
        <v>0</v>
      </c>
      <c r="I133" s="58">
        <v>0</v>
      </c>
      <c r="J133" s="157">
        <f t="shared" si="245"/>
        <v>0</v>
      </c>
      <c r="K133" s="58">
        <v>0</v>
      </c>
      <c r="L133" s="123"/>
      <c r="M133" s="58">
        <v>0</v>
      </c>
      <c r="N133" s="157">
        <f t="shared" si="246"/>
        <v>0</v>
      </c>
      <c r="O133" s="152">
        <f t="shared" si="247"/>
        <v>0</v>
      </c>
      <c r="P133" s="153">
        <f t="shared" si="248"/>
        <v>0</v>
      </c>
      <c r="R133" s="158">
        <f>'Μέση Ετήσια Κατανάλωση'!$F100*'Ενεργοί Πελάτες'!X129</f>
        <v>0</v>
      </c>
      <c r="S133" s="6">
        <v>0</v>
      </c>
      <c r="T133" s="132">
        <f t="shared" si="249"/>
        <v>0</v>
      </c>
      <c r="U133" s="171">
        <f t="shared" si="250"/>
        <v>0</v>
      </c>
      <c r="V133" s="158">
        <f>'Μέση Ετήσια Κατανάλωση'!$F100*'Ενεργοί Πελάτες'!AA129</f>
        <v>0</v>
      </c>
      <c r="W133" s="132">
        <f>'Μέση Ετήσια Κατανάλωση'!$G100*('Ενεργοί Πελάτες'!Y129-'Ενεργοί Πελάτες'!$S129)</f>
        <v>0</v>
      </c>
      <c r="X133" s="132">
        <f t="shared" si="251"/>
        <v>0</v>
      </c>
      <c r="Y133" s="6">
        <v>0</v>
      </c>
      <c r="Z133" s="132">
        <f t="shared" si="252"/>
        <v>0</v>
      </c>
      <c r="AA133" s="157">
        <f t="shared" si="253"/>
        <v>0</v>
      </c>
      <c r="AB133" s="158">
        <f>'Μέση Ετήσια Κατανάλωση'!$F100*'Ενεργοί Πελάτες'!AD129</f>
        <v>0</v>
      </c>
      <c r="AC133" s="132">
        <f>'Μέση Ετήσια Κατανάλωση'!$G100*('Ενεργοί Πελάτες'!AB129-'Ενεργοί Πελάτες'!$S129)</f>
        <v>0</v>
      </c>
      <c r="AD133" s="132">
        <f t="shared" si="254"/>
        <v>0</v>
      </c>
      <c r="AE133" s="6">
        <v>0</v>
      </c>
      <c r="AF133" s="132">
        <f t="shared" si="255"/>
        <v>0</v>
      </c>
      <c r="AG133" s="157">
        <f t="shared" si="256"/>
        <v>0</v>
      </c>
      <c r="AH133" s="158">
        <f>'Μέση Ετήσια Κατανάλωση'!$F100*'Ενεργοί Πελάτες'!AG129</f>
        <v>0</v>
      </c>
      <c r="AI133" s="132">
        <f>'Μέση Ετήσια Κατανάλωση'!$G100*('Ενεργοί Πελάτες'!AE129-'Ενεργοί Πελάτες'!$S129)</f>
        <v>0</v>
      </c>
      <c r="AJ133" s="132">
        <f t="shared" si="257"/>
        <v>0</v>
      </c>
      <c r="AK133" s="6">
        <v>0</v>
      </c>
      <c r="AL133" s="132">
        <f t="shared" si="258"/>
        <v>0</v>
      </c>
      <c r="AM133" s="157">
        <f t="shared" si="259"/>
        <v>0</v>
      </c>
      <c r="AN133" s="158">
        <f>'Μέση Ετήσια Κατανάλωση'!$F100*'Ενεργοί Πελάτες'!AJ129</f>
        <v>0</v>
      </c>
      <c r="AO133" s="132">
        <f>'Μέση Ετήσια Κατανάλωση'!$G100*('Ενεργοί Πελάτες'!AH129-'Ενεργοί Πελάτες'!$S129)</f>
        <v>0</v>
      </c>
      <c r="AP133" s="132">
        <f t="shared" si="260"/>
        <v>0</v>
      </c>
      <c r="AQ133" s="6">
        <v>0</v>
      </c>
      <c r="AR133" s="132">
        <f t="shared" si="261"/>
        <v>0</v>
      </c>
      <c r="AS133" s="157">
        <f t="shared" si="262"/>
        <v>0</v>
      </c>
      <c r="AT133" s="152">
        <f t="shared" si="263"/>
        <v>0</v>
      </c>
      <c r="AU133" s="153">
        <f t="shared" si="264"/>
        <v>0</v>
      </c>
    </row>
    <row r="134" spans="1:47" outlineLevel="1">
      <c r="B134" s="40" t="s">
        <v>77</v>
      </c>
      <c r="C134" s="52" t="s">
        <v>102</v>
      </c>
      <c r="D134" s="71">
        <v>0</v>
      </c>
      <c r="E134" s="58">
        <v>0</v>
      </c>
      <c r="F134" s="157">
        <f t="shared" si="243"/>
        <v>0</v>
      </c>
      <c r="G134" s="58">
        <v>0</v>
      </c>
      <c r="H134" s="157">
        <f t="shared" si="244"/>
        <v>0</v>
      </c>
      <c r="I134" s="58">
        <v>0</v>
      </c>
      <c r="J134" s="157">
        <f t="shared" si="245"/>
        <v>0</v>
      </c>
      <c r="K134" s="58">
        <v>0</v>
      </c>
      <c r="L134" s="123"/>
      <c r="M134" s="58">
        <v>0</v>
      </c>
      <c r="N134" s="157">
        <f t="shared" si="246"/>
        <v>0</v>
      </c>
      <c r="O134" s="152">
        <f t="shared" si="247"/>
        <v>0</v>
      </c>
      <c r="P134" s="153">
        <f t="shared" si="248"/>
        <v>0</v>
      </c>
      <c r="R134" s="158">
        <f>'Μέση Ετήσια Κατανάλωση'!$F101*'Ενεργοί Πελάτες'!X130</f>
        <v>0</v>
      </c>
      <c r="S134" s="6">
        <v>0</v>
      </c>
      <c r="T134" s="132">
        <f t="shared" si="249"/>
        <v>0</v>
      </c>
      <c r="U134" s="171">
        <f t="shared" si="250"/>
        <v>0</v>
      </c>
      <c r="V134" s="158">
        <f>'Μέση Ετήσια Κατανάλωση'!$F101*'Ενεργοί Πελάτες'!AA130</f>
        <v>0</v>
      </c>
      <c r="W134" s="132">
        <f>'Μέση Ετήσια Κατανάλωση'!$G101*('Ενεργοί Πελάτες'!Y130-'Ενεργοί Πελάτες'!$S130)</f>
        <v>0</v>
      </c>
      <c r="X134" s="132">
        <f t="shared" si="251"/>
        <v>0</v>
      </c>
      <c r="Y134" s="6">
        <v>0</v>
      </c>
      <c r="Z134" s="132">
        <f t="shared" si="252"/>
        <v>0</v>
      </c>
      <c r="AA134" s="157">
        <f t="shared" si="253"/>
        <v>0</v>
      </c>
      <c r="AB134" s="158">
        <f>'Μέση Ετήσια Κατανάλωση'!$F101*'Ενεργοί Πελάτες'!AD130</f>
        <v>0</v>
      </c>
      <c r="AC134" s="132">
        <f>'Μέση Ετήσια Κατανάλωση'!$G101*('Ενεργοί Πελάτες'!AB130-'Ενεργοί Πελάτες'!$S130)</f>
        <v>0</v>
      </c>
      <c r="AD134" s="132">
        <f t="shared" si="254"/>
        <v>0</v>
      </c>
      <c r="AE134" s="6">
        <v>0</v>
      </c>
      <c r="AF134" s="132">
        <f t="shared" si="255"/>
        <v>0</v>
      </c>
      <c r="AG134" s="157">
        <f t="shared" si="256"/>
        <v>0</v>
      </c>
      <c r="AH134" s="158">
        <f>'Μέση Ετήσια Κατανάλωση'!$F101*'Ενεργοί Πελάτες'!AG130</f>
        <v>0</v>
      </c>
      <c r="AI134" s="132">
        <f>'Μέση Ετήσια Κατανάλωση'!$G101*('Ενεργοί Πελάτες'!AE130-'Ενεργοί Πελάτες'!$S130)</f>
        <v>0</v>
      </c>
      <c r="AJ134" s="132">
        <f t="shared" si="257"/>
        <v>0</v>
      </c>
      <c r="AK134" s="6">
        <v>0</v>
      </c>
      <c r="AL134" s="132">
        <f t="shared" si="258"/>
        <v>0</v>
      </c>
      <c r="AM134" s="157">
        <f t="shared" si="259"/>
        <v>0</v>
      </c>
      <c r="AN134" s="158">
        <f>'Μέση Ετήσια Κατανάλωση'!$F101*'Ενεργοί Πελάτες'!AJ130</f>
        <v>0</v>
      </c>
      <c r="AO134" s="132">
        <f>'Μέση Ετήσια Κατανάλωση'!$G101*('Ενεργοί Πελάτες'!AH130-'Ενεργοί Πελάτες'!$S130)</f>
        <v>0</v>
      </c>
      <c r="AP134" s="132">
        <f t="shared" si="260"/>
        <v>0</v>
      </c>
      <c r="AQ134" s="6">
        <v>0</v>
      </c>
      <c r="AR134" s="132">
        <f t="shared" si="261"/>
        <v>0</v>
      </c>
      <c r="AS134" s="157">
        <f t="shared" si="262"/>
        <v>0</v>
      </c>
      <c r="AT134" s="152">
        <f t="shared" si="263"/>
        <v>0</v>
      </c>
      <c r="AU134" s="153">
        <f t="shared" si="264"/>
        <v>0</v>
      </c>
    </row>
    <row r="135" spans="1:47" outlineLevel="1">
      <c r="B135" s="40" t="s">
        <v>78</v>
      </c>
      <c r="C135" s="52" t="s">
        <v>102</v>
      </c>
      <c r="D135" s="71">
        <v>51202.570599999999</v>
      </c>
      <c r="E135" s="58">
        <v>60206.591962070554</v>
      </c>
      <c r="F135" s="157">
        <f t="shared" si="243"/>
        <v>0.17585096327313213</v>
      </c>
      <c r="G135" s="58">
        <v>76886.327307692307</v>
      </c>
      <c r="H135" s="157">
        <f t="shared" si="244"/>
        <v>0.2770416793584628</v>
      </c>
      <c r="I135" s="58">
        <v>64006.902435897427</v>
      </c>
      <c r="J135" s="157">
        <f t="shared" si="245"/>
        <v>-0.16751255161730585</v>
      </c>
      <c r="K135" s="58">
        <v>39216.069499999998</v>
      </c>
      <c r="L135" s="123"/>
      <c r="M135" s="58">
        <v>51760.606</v>
      </c>
      <c r="N135" s="157">
        <f t="shared" si="246"/>
        <v>-0.1913277470060675</v>
      </c>
      <c r="O135" s="152">
        <f t="shared" si="247"/>
        <v>304062.99830566032</v>
      </c>
      <c r="P135" s="153">
        <f t="shared" si="248"/>
        <v>2.7135801592335085E-3</v>
      </c>
      <c r="R135" s="158">
        <f>'Μέση Ετήσια Κατανάλωση'!$F102*'Ενεργοί Πελάτες'!X131</f>
        <v>0</v>
      </c>
      <c r="S135" s="6">
        <v>60554.35422628808</v>
      </c>
      <c r="T135" s="132">
        <f t="shared" si="249"/>
        <v>60554.35422628808</v>
      </c>
      <c r="U135" s="171">
        <f t="shared" si="250"/>
        <v>0.16989268298535917</v>
      </c>
      <c r="V135" s="158">
        <f>'Μέση Ετήσια Κατανάλωση'!$F102*'Ενεργοί Πελάτες'!AA131</f>
        <v>0</v>
      </c>
      <c r="W135" s="132">
        <f>'Μέση Ετήσια Κατανάλωση'!$G102*('Ενεργοί Πελάτες'!Y131-'Ενεργοί Πελάτες'!$S131)</f>
        <v>0</v>
      </c>
      <c r="X135" s="132">
        <f t="shared" si="251"/>
        <v>0</v>
      </c>
      <c r="Y135" s="6">
        <v>60535.853658536587</v>
      </c>
      <c r="Z135" s="132">
        <f t="shared" si="252"/>
        <v>60535.853658536587</v>
      </c>
      <c r="AA135" s="157">
        <f t="shared" si="253"/>
        <v>-3.055200239169795E-4</v>
      </c>
      <c r="AB135" s="158">
        <f>'Μέση Ετήσια Κατανάλωση'!$F102*'Ενεργοί Πελάτες'!AD131</f>
        <v>0</v>
      </c>
      <c r="AC135" s="132">
        <f>'Μέση Ετήσια Κατανάλωση'!$G102*('Ενεργοί Πελάτες'!AB131-'Ενεργοί Πελάτες'!$S131)</f>
        <v>0</v>
      </c>
      <c r="AD135" s="132">
        <f t="shared" si="254"/>
        <v>0</v>
      </c>
      <c r="AE135" s="6">
        <v>60553.690476190473</v>
      </c>
      <c r="AF135" s="132">
        <f t="shared" si="255"/>
        <v>60553.690476190473</v>
      </c>
      <c r="AG135" s="157">
        <f t="shared" si="256"/>
        <v>2.9464881679042458E-4</v>
      </c>
      <c r="AH135" s="158">
        <f>'Μέση Ετήσια Κατανάλωση'!$F102*'Ενεργοί Πελάτες'!AG131</f>
        <v>0</v>
      </c>
      <c r="AI135" s="132">
        <f>'Μέση Ετήσια Κατανάλωση'!$G102*('Ενεργοί Πελάτες'!AE131-'Ενεργοί Πελάτες'!$S131)</f>
        <v>0</v>
      </c>
      <c r="AJ135" s="132">
        <f t="shared" si="257"/>
        <v>0</v>
      </c>
      <c r="AK135" s="6">
        <v>60570.58139534884</v>
      </c>
      <c r="AL135" s="132">
        <f t="shared" si="258"/>
        <v>60570.58139534884</v>
      </c>
      <c r="AM135" s="157">
        <f t="shared" si="259"/>
        <v>2.7894120119743349E-4</v>
      </c>
      <c r="AN135" s="158">
        <f>'Μέση Ετήσια Κατανάλωση'!$F102*'Ενεργοί Πελάτες'!AJ131</f>
        <v>0</v>
      </c>
      <c r="AO135" s="132">
        <f>'Μέση Ετήσια Κατανάλωση'!$G102*('Ενεργοί Πελάτες'!AH131-'Ενεργοί Πελάτες'!$S131)</f>
        <v>0</v>
      </c>
      <c r="AP135" s="132">
        <f t="shared" si="260"/>
        <v>0</v>
      </c>
      <c r="AQ135" s="6">
        <v>60586.818181818177</v>
      </c>
      <c r="AR135" s="132">
        <f t="shared" si="261"/>
        <v>60586.818181818177</v>
      </c>
      <c r="AS135" s="157">
        <f t="shared" si="262"/>
        <v>2.6806390322321977E-4</v>
      </c>
      <c r="AT135" s="152">
        <f t="shared" si="263"/>
        <v>302801.29793818214</v>
      </c>
      <c r="AU135" s="153">
        <f t="shared" si="264"/>
        <v>1.3400122649587232E-4</v>
      </c>
    </row>
    <row r="136" spans="1:47" outlineLevel="1">
      <c r="B136" s="40" t="s">
        <v>79</v>
      </c>
      <c r="C136" s="52" t="s">
        <v>102</v>
      </c>
      <c r="D136" s="71">
        <v>0</v>
      </c>
      <c r="E136" s="58">
        <v>0</v>
      </c>
      <c r="F136" s="157">
        <f t="shared" si="243"/>
        <v>0</v>
      </c>
      <c r="G136" s="58">
        <v>0</v>
      </c>
      <c r="H136" s="157">
        <f t="shared" si="244"/>
        <v>0</v>
      </c>
      <c r="I136" s="58">
        <v>0</v>
      </c>
      <c r="J136" s="157">
        <f t="shared" si="245"/>
        <v>0</v>
      </c>
      <c r="K136" s="58">
        <v>0</v>
      </c>
      <c r="L136" s="123"/>
      <c r="M136" s="58">
        <v>0</v>
      </c>
      <c r="N136" s="157">
        <f t="shared" si="246"/>
        <v>0</v>
      </c>
      <c r="O136" s="152">
        <f t="shared" si="247"/>
        <v>0</v>
      </c>
      <c r="P136" s="153">
        <f t="shared" si="248"/>
        <v>0</v>
      </c>
      <c r="R136" s="158">
        <f>'Μέση Ετήσια Κατανάλωση'!$F103*'Ενεργοί Πελάτες'!X132</f>
        <v>0</v>
      </c>
      <c r="S136" s="6">
        <v>0</v>
      </c>
      <c r="T136" s="132">
        <f t="shared" si="249"/>
        <v>0</v>
      </c>
      <c r="U136" s="171">
        <f t="shared" si="250"/>
        <v>0</v>
      </c>
      <c r="V136" s="158">
        <f>'Μέση Ετήσια Κατανάλωση'!$F103*'Ενεργοί Πελάτες'!AA132</f>
        <v>0</v>
      </c>
      <c r="W136" s="132">
        <f>'Μέση Ετήσια Κατανάλωση'!$G103*('Ενεργοί Πελάτες'!Y132-'Ενεργοί Πελάτες'!$S132)</f>
        <v>0</v>
      </c>
      <c r="X136" s="132">
        <f t="shared" si="251"/>
        <v>0</v>
      </c>
      <c r="Y136" s="6">
        <v>0</v>
      </c>
      <c r="Z136" s="132">
        <f t="shared" si="252"/>
        <v>0</v>
      </c>
      <c r="AA136" s="157">
        <f t="shared" si="253"/>
        <v>0</v>
      </c>
      <c r="AB136" s="158">
        <f>'Μέση Ετήσια Κατανάλωση'!$F103*'Ενεργοί Πελάτες'!AD132</f>
        <v>0</v>
      </c>
      <c r="AC136" s="132">
        <f>'Μέση Ετήσια Κατανάλωση'!$G103*('Ενεργοί Πελάτες'!AB132-'Ενεργοί Πελάτες'!$S132)</f>
        <v>0</v>
      </c>
      <c r="AD136" s="132">
        <f t="shared" si="254"/>
        <v>0</v>
      </c>
      <c r="AE136" s="6">
        <v>0</v>
      </c>
      <c r="AF136" s="132">
        <f t="shared" si="255"/>
        <v>0</v>
      </c>
      <c r="AG136" s="157">
        <f t="shared" si="256"/>
        <v>0</v>
      </c>
      <c r="AH136" s="158">
        <f>'Μέση Ετήσια Κατανάλωση'!$F103*'Ενεργοί Πελάτες'!AG132</f>
        <v>0</v>
      </c>
      <c r="AI136" s="132">
        <f>'Μέση Ετήσια Κατανάλωση'!$G103*('Ενεργοί Πελάτες'!AE132-'Ενεργοί Πελάτες'!$S132)</f>
        <v>0</v>
      </c>
      <c r="AJ136" s="132">
        <f t="shared" si="257"/>
        <v>0</v>
      </c>
      <c r="AK136" s="6">
        <v>0</v>
      </c>
      <c r="AL136" s="132">
        <f t="shared" si="258"/>
        <v>0</v>
      </c>
      <c r="AM136" s="157">
        <f t="shared" si="259"/>
        <v>0</v>
      </c>
      <c r="AN136" s="158">
        <f>'Μέση Ετήσια Κατανάλωση'!$F103*'Ενεργοί Πελάτες'!AJ132</f>
        <v>0</v>
      </c>
      <c r="AO136" s="132">
        <f>'Μέση Ετήσια Κατανάλωση'!$G103*('Ενεργοί Πελάτες'!AH132-'Ενεργοί Πελάτες'!$S132)</f>
        <v>0</v>
      </c>
      <c r="AP136" s="132">
        <f t="shared" si="260"/>
        <v>0</v>
      </c>
      <c r="AQ136" s="6">
        <v>0</v>
      </c>
      <c r="AR136" s="132">
        <f t="shared" si="261"/>
        <v>0</v>
      </c>
      <c r="AS136" s="157">
        <f t="shared" si="262"/>
        <v>0</v>
      </c>
      <c r="AT136" s="152">
        <f t="shared" si="263"/>
        <v>0</v>
      </c>
      <c r="AU136" s="153">
        <f t="shared" si="264"/>
        <v>0</v>
      </c>
    </row>
    <row r="137" spans="1:47" outlineLevel="1">
      <c r="B137" s="40" t="s">
        <v>80</v>
      </c>
      <c r="C137" s="52" t="s">
        <v>102</v>
      </c>
      <c r="D137" s="71">
        <v>0</v>
      </c>
      <c r="E137" s="58">
        <v>0</v>
      </c>
      <c r="F137" s="157">
        <f t="shared" si="243"/>
        <v>0</v>
      </c>
      <c r="G137" s="58">
        <v>0</v>
      </c>
      <c r="H137" s="157">
        <f t="shared" si="244"/>
        <v>0</v>
      </c>
      <c r="I137" s="58">
        <v>0</v>
      </c>
      <c r="J137" s="157">
        <f t="shared" si="245"/>
        <v>0</v>
      </c>
      <c r="K137" s="58">
        <v>0</v>
      </c>
      <c r="L137" s="123"/>
      <c r="M137" s="58">
        <v>0</v>
      </c>
      <c r="N137" s="157">
        <f t="shared" si="246"/>
        <v>0</v>
      </c>
      <c r="O137" s="152">
        <f t="shared" si="247"/>
        <v>0</v>
      </c>
      <c r="P137" s="153">
        <f t="shared" si="248"/>
        <v>0</v>
      </c>
      <c r="R137" s="158">
        <f>'Μέση Ετήσια Κατανάλωση'!$F104*'Ενεργοί Πελάτες'!X133</f>
        <v>0</v>
      </c>
      <c r="S137" s="6">
        <v>0</v>
      </c>
      <c r="T137" s="132">
        <f t="shared" si="249"/>
        <v>0</v>
      </c>
      <c r="U137" s="171">
        <f t="shared" si="250"/>
        <v>0</v>
      </c>
      <c r="V137" s="158">
        <f>'Μέση Ετήσια Κατανάλωση'!$F104*'Ενεργοί Πελάτες'!AA133</f>
        <v>0</v>
      </c>
      <c r="W137" s="132">
        <f>'Μέση Ετήσια Κατανάλωση'!$G104*('Ενεργοί Πελάτες'!Y133-'Ενεργοί Πελάτες'!$S133)</f>
        <v>0</v>
      </c>
      <c r="X137" s="132">
        <f t="shared" si="251"/>
        <v>0</v>
      </c>
      <c r="Y137" s="6">
        <v>0</v>
      </c>
      <c r="Z137" s="132">
        <f t="shared" si="252"/>
        <v>0</v>
      </c>
      <c r="AA137" s="157">
        <f t="shared" si="253"/>
        <v>0</v>
      </c>
      <c r="AB137" s="158">
        <f>'Μέση Ετήσια Κατανάλωση'!$F104*'Ενεργοί Πελάτες'!AD133</f>
        <v>0</v>
      </c>
      <c r="AC137" s="132">
        <f>'Μέση Ετήσια Κατανάλωση'!$G104*('Ενεργοί Πελάτες'!AB133-'Ενεργοί Πελάτες'!$S133)</f>
        <v>0</v>
      </c>
      <c r="AD137" s="132">
        <f t="shared" si="254"/>
        <v>0</v>
      </c>
      <c r="AE137" s="6">
        <v>0</v>
      </c>
      <c r="AF137" s="132">
        <f t="shared" si="255"/>
        <v>0</v>
      </c>
      <c r="AG137" s="157">
        <f t="shared" si="256"/>
        <v>0</v>
      </c>
      <c r="AH137" s="158">
        <f>'Μέση Ετήσια Κατανάλωση'!$F104*'Ενεργοί Πελάτες'!AG133</f>
        <v>0</v>
      </c>
      <c r="AI137" s="132">
        <f>'Μέση Ετήσια Κατανάλωση'!$G104*('Ενεργοί Πελάτες'!AE133-'Ενεργοί Πελάτες'!$S133)</f>
        <v>0</v>
      </c>
      <c r="AJ137" s="132">
        <f t="shared" si="257"/>
        <v>0</v>
      </c>
      <c r="AK137" s="6">
        <v>0</v>
      </c>
      <c r="AL137" s="132">
        <f t="shared" si="258"/>
        <v>0</v>
      </c>
      <c r="AM137" s="157">
        <f t="shared" si="259"/>
        <v>0</v>
      </c>
      <c r="AN137" s="158">
        <f>'Μέση Ετήσια Κατανάλωση'!$F104*'Ενεργοί Πελάτες'!AJ133</f>
        <v>0</v>
      </c>
      <c r="AO137" s="132">
        <f>'Μέση Ετήσια Κατανάλωση'!$G104*('Ενεργοί Πελάτες'!AH133-'Ενεργοί Πελάτες'!$S133)</f>
        <v>0</v>
      </c>
      <c r="AP137" s="132">
        <f t="shared" si="260"/>
        <v>0</v>
      </c>
      <c r="AQ137" s="6">
        <v>0</v>
      </c>
      <c r="AR137" s="132">
        <f t="shared" si="261"/>
        <v>0</v>
      </c>
      <c r="AS137" s="157">
        <f t="shared" si="262"/>
        <v>0</v>
      </c>
      <c r="AT137" s="152">
        <f t="shared" si="263"/>
        <v>0</v>
      </c>
      <c r="AU137" s="153">
        <f t="shared" si="264"/>
        <v>0</v>
      </c>
    </row>
    <row r="138" spans="1:47" outlineLevel="1">
      <c r="B138" s="40" t="s">
        <v>81</v>
      </c>
      <c r="C138" s="52" t="s">
        <v>102</v>
      </c>
      <c r="D138" s="71">
        <v>0</v>
      </c>
      <c r="E138" s="58">
        <v>0</v>
      </c>
      <c r="F138" s="157">
        <f t="shared" si="243"/>
        <v>0</v>
      </c>
      <c r="G138" s="58">
        <v>0</v>
      </c>
      <c r="H138" s="157">
        <f t="shared" si="244"/>
        <v>0</v>
      </c>
      <c r="I138" s="58">
        <v>0</v>
      </c>
      <c r="J138" s="157">
        <f t="shared" si="245"/>
        <v>0</v>
      </c>
      <c r="K138" s="58">
        <v>0</v>
      </c>
      <c r="L138" s="123"/>
      <c r="M138" s="58">
        <v>0</v>
      </c>
      <c r="N138" s="157">
        <f t="shared" si="246"/>
        <v>0</v>
      </c>
      <c r="O138" s="152">
        <f t="shared" si="247"/>
        <v>0</v>
      </c>
      <c r="P138" s="153">
        <f t="shared" si="248"/>
        <v>0</v>
      </c>
      <c r="R138" s="158">
        <f>'Μέση Ετήσια Κατανάλωση'!$F105*'Ενεργοί Πελάτες'!X134</f>
        <v>0</v>
      </c>
      <c r="S138" s="6">
        <v>0</v>
      </c>
      <c r="T138" s="132">
        <f t="shared" si="249"/>
        <v>0</v>
      </c>
      <c r="U138" s="171">
        <f t="shared" si="250"/>
        <v>0</v>
      </c>
      <c r="V138" s="158">
        <f>'Μέση Ετήσια Κατανάλωση'!$F105*'Ενεργοί Πελάτες'!AA134</f>
        <v>0</v>
      </c>
      <c r="W138" s="132">
        <f>'Μέση Ετήσια Κατανάλωση'!$G105*('Ενεργοί Πελάτες'!Y134-'Ενεργοί Πελάτες'!$S134)</f>
        <v>0</v>
      </c>
      <c r="X138" s="132">
        <f t="shared" si="251"/>
        <v>0</v>
      </c>
      <c r="Y138" s="6">
        <v>0</v>
      </c>
      <c r="Z138" s="132">
        <f t="shared" si="252"/>
        <v>0</v>
      </c>
      <c r="AA138" s="157">
        <f t="shared" si="253"/>
        <v>0</v>
      </c>
      <c r="AB138" s="158">
        <f>'Μέση Ετήσια Κατανάλωση'!$F105*'Ενεργοί Πελάτες'!AD134</f>
        <v>0</v>
      </c>
      <c r="AC138" s="132">
        <f>'Μέση Ετήσια Κατανάλωση'!$G105*('Ενεργοί Πελάτες'!AB134-'Ενεργοί Πελάτες'!$S134)</f>
        <v>0</v>
      </c>
      <c r="AD138" s="132">
        <f t="shared" si="254"/>
        <v>0</v>
      </c>
      <c r="AE138" s="6">
        <v>0</v>
      </c>
      <c r="AF138" s="132">
        <f t="shared" si="255"/>
        <v>0</v>
      </c>
      <c r="AG138" s="157">
        <f t="shared" si="256"/>
        <v>0</v>
      </c>
      <c r="AH138" s="158">
        <f>'Μέση Ετήσια Κατανάλωση'!$F105*'Ενεργοί Πελάτες'!AG134</f>
        <v>0</v>
      </c>
      <c r="AI138" s="132">
        <f>'Μέση Ετήσια Κατανάλωση'!$G105*('Ενεργοί Πελάτες'!AE134-'Ενεργοί Πελάτες'!$S134)</f>
        <v>0</v>
      </c>
      <c r="AJ138" s="132">
        <f t="shared" si="257"/>
        <v>0</v>
      </c>
      <c r="AK138" s="6">
        <v>0</v>
      </c>
      <c r="AL138" s="132">
        <f t="shared" si="258"/>
        <v>0</v>
      </c>
      <c r="AM138" s="157">
        <f t="shared" si="259"/>
        <v>0</v>
      </c>
      <c r="AN138" s="158">
        <f>'Μέση Ετήσια Κατανάλωση'!$F105*'Ενεργοί Πελάτες'!AJ134</f>
        <v>0</v>
      </c>
      <c r="AO138" s="132">
        <f>'Μέση Ετήσια Κατανάλωση'!$G105*('Ενεργοί Πελάτες'!AH134-'Ενεργοί Πελάτες'!$S134)</f>
        <v>0</v>
      </c>
      <c r="AP138" s="132">
        <f t="shared" si="260"/>
        <v>0</v>
      </c>
      <c r="AQ138" s="6">
        <v>0</v>
      </c>
      <c r="AR138" s="132">
        <f t="shared" si="261"/>
        <v>0</v>
      </c>
      <c r="AS138" s="157">
        <f t="shared" si="262"/>
        <v>0</v>
      </c>
      <c r="AT138" s="152">
        <f t="shared" si="263"/>
        <v>0</v>
      </c>
      <c r="AU138" s="153">
        <f t="shared" si="264"/>
        <v>0</v>
      </c>
    </row>
    <row r="139" spans="1:47" s="43" customFormat="1" outlineLevel="1">
      <c r="A139"/>
      <c r="B139" s="40" t="s">
        <v>82</v>
      </c>
      <c r="C139" s="52" t="s">
        <v>102</v>
      </c>
      <c r="D139" s="71">
        <v>12800.64265</v>
      </c>
      <c r="E139" s="58">
        <v>15051.647990517638</v>
      </c>
      <c r="F139" s="157">
        <f t="shared" si="243"/>
        <v>0.17585096327313213</v>
      </c>
      <c r="G139" s="58">
        <v>15377.265461538462</v>
      </c>
      <c r="H139" s="157">
        <f t="shared" si="244"/>
        <v>2.1633343486770255E-2</v>
      </c>
      <c r="I139" s="58">
        <v>12801.380487179485</v>
      </c>
      <c r="J139" s="157">
        <f t="shared" si="245"/>
        <v>-0.16751255161730585</v>
      </c>
      <c r="K139" s="58">
        <v>7843.2138999999997</v>
      </c>
      <c r="L139" s="123"/>
      <c r="M139" s="58">
        <v>10352.1212</v>
      </c>
      <c r="N139" s="157">
        <f t="shared" si="246"/>
        <v>-0.19132774700606753</v>
      </c>
      <c r="O139" s="152">
        <f t="shared" si="247"/>
        <v>66383.05778923558</v>
      </c>
      <c r="P139" s="153">
        <f t="shared" si="248"/>
        <v>-5.1692045330871461E-2</v>
      </c>
      <c r="Q139"/>
      <c r="R139" s="158">
        <f>'Μέση Ετήσια Κατανάλωση'!$F106*'Ενεργοί Πελάτες'!X135</f>
        <v>0</v>
      </c>
      <c r="S139" s="6">
        <v>12110.870845257616</v>
      </c>
      <c r="T139" s="132">
        <f t="shared" si="249"/>
        <v>12110.870845257616</v>
      </c>
      <c r="U139" s="171">
        <f t="shared" si="250"/>
        <v>0.1698926829853592</v>
      </c>
      <c r="V139" s="158">
        <f>'Μέση Ετήσια Κατανάλωση'!$F106*'Ενεργοί Πελάτες'!AA135</f>
        <v>0</v>
      </c>
      <c r="W139" s="132">
        <f>'Μέση Ετήσια Κατανάλωση'!$G106*('Ενεργοί Πελάτες'!Y135-'Ενεργοί Πελάτες'!$S135)</f>
        <v>0</v>
      </c>
      <c r="X139" s="132">
        <f t="shared" si="251"/>
        <v>0</v>
      </c>
      <c r="Y139" s="6">
        <v>12107.170731707318</v>
      </c>
      <c r="Z139" s="132">
        <f t="shared" si="252"/>
        <v>12107.170731707318</v>
      </c>
      <c r="AA139" s="157">
        <f t="shared" si="253"/>
        <v>-3.0552002391691938E-4</v>
      </c>
      <c r="AB139" s="158">
        <f>'Μέση Ετήσια Κατανάλωση'!$F106*'Ενεργοί Πελάτες'!AD135</f>
        <v>0</v>
      </c>
      <c r="AC139" s="132">
        <f>'Μέση Ετήσια Κατανάλωση'!$G106*('Ενεργοί Πελάτες'!AB135-'Ενεργοί Πελάτες'!$S135)</f>
        <v>0</v>
      </c>
      <c r="AD139" s="132">
        <f t="shared" si="254"/>
        <v>0</v>
      </c>
      <c r="AE139" s="6">
        <v>12110.738095238095</v>
      </c>
      <c r="AF139" s="132">
        <f t="shared" si="255"/>
        <v>12110.738095238095</v>
      </c>
      <c r="AG139" s="157">
        <f t="shared" si="256"/>
        <v>2.9464881679045461E-4</v>
      </c>
      <c r="AH139" s="158">
        <f>'Μέση Ετήσια Κατανάλωση'!$F106*'Ενεργοί Πελάτες'!AG135</f>
        <v>0</v>
      </c>
      <c r="AI139" s="132">
        <f>'Μέση Ετήσια Κατανάλωση'!$G106*('Ενεργοί Πελάτες'!AE135-'Ενεργοί Πελάτες'!$S135)</f>
        <v>0</v>
      </c>
      <c r="AJ139" s="132">
        <f t="shared" si="257"/>
        <v>0</v>
      </c>
      <c r="AK139" s="6">
        <v>12114.116279069767</v>
      </c>
      <c r="AL139" s="132">
        <f t="shared" si="258"/>
        <v>12114.116279069767</v>
      </c>
      <c r="AM139" s="157">
        <f t="shared" si="259"/>
        <v>2.7894120119731331E-4</v>
      </c>
      <c r="AN139" s="158">
        <f>'Μέση Ετήσια Κατανάλωση'!$F106*'Ενεργοί Πελάτες'!AJ135</f>
        <v>0</v>
      </c>
      <c r="AO139" s="132">
        <f>'Μέση Ετήσια Κατανάλωση'!$G106*('Ενεργοί Πελάτες'!AH135-'Ενεργοί Πελάτες'!$S135)</f>
        <v>0</v>
      </c>
      <c r="AP139" s="132">
        <f t="shared" si="260"/>
        <v>0</v>
      </c>
      <c r="AQ139" s="6">
        <v>12117.363636363636</v>
      </c>
      <c r="AR139" s="132">
        <f t="shared" si="261"/>
        <v>12117.363636363636</v>
      </c>
      <c r="AS139" s="157">
        <f t="shared" si="262"/>
        <v>2.6806390322333995E-4</v>
      </c>
      <c r="AT139" s="152">
        <f t="shared" si="263"/>
        <v>60560.259587636436</v>
      </c>
      <c r="AU139" s="153">
        <f t="shared" si="264"/>
        <v>1.3400122649587232E-4</v>
      </c>
    </row>
    <row r="140" spans="1:47" s="43" customFormat="1" outlineLevel="1">
      <c r="A140"/>
      <c r="B140" s="40" t="s">
        <v>83</v>
      </c>
      <c r="C140" s="52" t="s">
        <v>102</v>
      </c>
      <c r="D140" s="71">
        <v>0</v>
      </c>
      <c r="E140" s="58">
        <v>0</v>
      </c>
      <c r="F140" s="157">
        <f t="shared" si="243"/>
        <v>0</v>
      </c>
      <c r="G140" s="58">
        <v>0</v>
      </c>
      <c r="H140" s="157">
        <f t="shared" si="244"/>
        <v>0</v>
      </c>
      <c r="I140" s="58">
        <v>0</v>
      </c>
      <c r="J140" s="157">
        <f t="shared" si="245"/>
        <v>0</v>
      </c>
      <c r="K140" s="58">
        <v>0</v>
      </c>
      <c r="L140" s="123"/>
      <c r="M140" s="58">
        <v>0</v>
      </c>
      <c r="N140" s="157">
        <f t="shared" si="246"/>
        <v>0</v>
      </c>
      <c r="O140" s="152">
        <f t="shared" si="247"/>
        <v>0</v>
      </c>
      <c r="P140" s="153">
        <f t="shared" si="248"/>
        <v>0</v>
      </c>
      <c r="Q140"/>
      <c r="R140" s="158">
        <f>'Μέση Ετήσια Κατανάλωση'!$F107*'Ενεργοί Πελάτες'!X136</f>
        <v>0</v>
      </c>
      <c r="S140" s="6">
        <v>0</v>
      </c>
      <c r="T140" s="132">
        <f t="shared" si="249"/>
        <v>0</v>
      </c>
      <c r="U140" s="171">
        <f t="shared" si="250"/>
        <v>0</v>
      </c>
      <c r="V140" s="158">
        <f>'Μέση Ετήσια Κατανάλωση'!$F107*'Ενεργοί Πελάτες'!AA136</f>
        <v>0</v>
      </c>
      <c r="W140" s="132">
        <f>'Μέση Ετήσια Κατανάλωση'!$G107*('Ενεργοί Πελάτες'!Y136-'Ενεργοί Πελάτες'!$S136)</f>
        <v>0</v>
      </c>
      <c r="X140" s="132">
        <f t="shared" si="251"/>
        <v>0</v>
      </c>
      <c r="Y140" s="6">
        <v>0</v>
      </c>
      <c r="Z140" s="132">
        <f t="shared" si="252"/>
        <v>0</v>
      </c>
      <c r="AA140" s="157">
        <f t="shared" si="253"/>
        <v>0</v>
      </c>
      <c r="AB140" s="158">
        <f>'Μέση Ετήσια Κατανάλωση'!$F107*'Ενεργοί Πελάτες'!AD136</f>
        <v>0</v>
      </c>
      <c r="AC140" s="132">
        <f>'Μέση Ετήσια Κατανάλωση'!$G107*('Ενεργοί Πελάτες'!AB136-'Ενεργοί Πελάτες'!$S136)</f>
        <v>0</v>
      </c>
      <c r="AD140" s="132">
        <f t="shared" si="254"/>
        <v>0</v>
      </c>
      <c r="AE140" s="6">
        <v>0</v>
      </c>
      <c r="AF140" s="132">
        <f t="shared" si="255"/>
        <v>0</v>
      </c>
      <c r="AG140" s="157">
        <f t="shared" si="256"/>
        <v>0</v>
      </c>
      <c r="AH140" s="158">
        <f>'Μέση Ετήσια Κατανάλωση'!$F107*'Ενεργοί Πελάτες'!AG136</f>
        <v>0</v>
      </c>
      <c r="AI140" s="132">
        <f>'Μέση Ετήσια Κατανάλωση'!$G107*('Ενεργοί Πελάτες'!AE136-'Ενεργοί Πελάτες'!$S136)</f>
        <v>0</v>
      </c>
      <c r="AJ140" s="132">
        <f t="shared" si="257"/>
        <v>0</v>
      </c>
      <c r="AK140" s="6">
        <v>0</v>
      </c>
      <c r="AL140" s="132">
        <f t="shared" si="258"/>
        <v>0</v>
      </c>
      <c r="AM140" s="157">
        <f t="shared" si="259"/>
        <v>0</v>
      </c>
      <c r="AN140" s="158">
        <f>'Μέση Ετήσια Κατανάλωση'!$F107*'Ενεργοί Πελάτες'!AJ136</f>
        <v>0</v>
      </c>
      <c r="AO140" s="132">
        <f>'Μέση Ετήσια Κατανάλωση'!$G107*('Ενεργοί Πελάτες'!AH136-'Ενεργοί Πελάτες'!$S136)</f>
        <v>0</v>
      </c>
      <c r="AP140" s="132">
        <f t="shared" si="260"/>
        <v>0</v>
      </c>
      <c r="AQ140" s="6">
        <v>0</v>
      </c>
      <c r="AR140" s="132">
        <f t="shared" si="261"/>
        <v>0</v>
      </c>
      <c r="AS140" s="157">
        <f t="shared" si="262"/>
        <v>0</v>
      </c>
      <c r="AT140" s="152">
        <f t="shared" si="263"/>
        <v>0</v>
      </c>
      <c r="AU140" s="153">
        <f t="shared" si="264"/>
        <v>0</v>
      </c>
    </row>
    <row r="141" spans="1:47" outlineLevel="1">
      <c r="B141" s="40" t="s">
        <v>84</v>
      </c>
      <c r="C141" s="52" t="s">
        <v>102</v>
      </c>
      <c r="D141" s="71">
        <v>38401.927949999998</v>
      </c>
      <c r="E141" s="58">
        <v>45154.943971552915</v>
      </c>
      <c r="F141" s="157">
        <f t="shared" si="243"/>
        <v>0.17585096327313218</v>
      </c>
      <c r="G141" s="58">
        <v>46131.796384615387</v>
      </c>
      <c r="H141" s="157">
        <f t="shared" si="244"/>
        <v>2.1633343486770297E-2</v>
      </c>
      <c r="I141" s="58">
        <v>25602.760974358971</v>
      </c>
      <c r="J141" s="157">
        <f t="shared" si="245"/>
        <v>-0.44500836774487063</v>
      </c>
      <c r="K141" s="58">
        <v>15686.427799999999</v>
      </c>
      <c r="L141" s="123"/>
      <c r="M141" s="58">
        <v>20704.242399999999</v>
      </c>
      <c r="N141" s="157">
        <f t="shared" si="246"/>
        <v>-0.19132774700606753</v>
      </c>
      <c r="O141" s="152">
        <f t="shared" si="247"/>
        <v>175995.67168052727</v>
      </c>
      <c r="P141" s="153">
        <f t="shared" si="248"/>
        <v>-0.14310703212182152</v>
      </c>
      <c r="R141" s="158">
        <f>'Μέση Ετήσια Κατανάλωση'!$F108*'Ενεργοί Πελάτες'!X137</f>
        <v>0</v>
      </c>
      <c r="S141" s="6">
        <v>24221.741690515231</v>
      </c>
      <c r="T141" s="132">
        <f t="shared" si="249"/>
        <v>24221.741690515231</v>
      </c>
      <c r="U141" s="171">
        <f t="shared" si="250"/>
        <v>0.1698926829853592</v>
      </c>
      <c r="V141" s="158">
        <f>'Μέση Ετήσια Κατανάλωση'!$F108*'Ενεργοί Πελάτες'!AA137</f>
        <v>0</v>
      </c>
      <c r="W141" s="132">
        <f>'Μέση Ετήσια Κατανάλωση'!$G108*('Ενεργοί Πελάτες'!Y137-'Ενεργοί Πελάτες'!$S137)</f>
        <v>0</v>
      </c>
      <c r="X141" s="132">
        <f t="shared" si="251"/>
        <v>0</v>
      </c>
      <c r="Y141" s="6">
        <v>24214.341463414636</v>
      </c>
      <c r="Z141" s="132">
        <f t="shared" si="252"/>
        <v>24214.341463414636</v>
      </c>
      <c r="AA141" s="157">
        <f t="shared" si="253"/>
        <v>-3.0552002391691938E-4</v>
      </c>
      <c r="AB141" s="158">
        <f>'Μέση Ετήσια Κατανάλωση'!$F108*'Ενεργοί Πελάτες'!AD137</f>
        <v>0</v>
      </c>
      <c r="AC141" s="132">
        <f>'Μέση Ετήσια Κατανάλωση'!$G108*('Ενεργοί Πελάτες'!AB137-'Ενεργοί Πελάτες'!$S137)</f>
        <v>0</v>
      </c>
      <c r="AD141" s="132">
        <f t="shared" si="254"/>
        <v>0</v>
      </c>
      <c r="AE141" s="6">
        <v>24221.476190476191</v>
      </c>
      <c r="AF141" s="132">
        <f t="shared" si="255"/>
        <v>24221.476190476191</v>
      </c>
      <c r="AG141" s="157">
        <f t="shared" si="256"/>
        <v>2.9464881679045461E-4</v>
      </c>
      <c r="AH141" s="158">
        <f>'Μέση Ετήσια Κατανάλωση'!$F108*'Ενεργοί Πελάτες'!AG137</f>
        <v>0</v>
      </c>
      <c r="AI141" s="132">
        <f>'Μέση Ετήσια Κατανάλωση'!$G108*('Ενεργοί Πελάτες'!AE137-'Ενεργοί Πελάτες'!$S137)</f>
        <v>0</v>
      </c>
      <c r="AJ141" s="132">
        <f t="shared" si="257"/>
        <v>0</v>
      </c>
      <c r="AK141" s="6">
        <v>24228.232558139534</v>
      </c>
      <c r="AL141" s="132">
        <f t="shared" si="258"/>
        <v>24228.232558139534</v>
      </c>
      <c r="AM141" s="157">
        <f t="shared" si="259"/>
        <v>2.7894120119731331E-4</v>
      </c>
      <c r="AN141" s="158">
        <f>'Μέση Ετήσια Κατανάλωση'!$F108*'Ενεργοί Πελάτες'!AJ137</f>
        <v>0</v>
      </c>
      <c r="AO141" s="132">
        <f>'Μέση Ετήσια Κατανάλωση'!$G108*('Ενεργοί Πελάτες'!AH137-'Ενεργοί Πελάτες'!$S137)</f>
        <v>0</v>
      </c>
      <c r="AP141" s="132">
        <f t="shared" si="260"/>
        <v>0</v>
      </c>
      <c r="AQ141" s="6">
        <v>24234.727272727272</v>
      </c>
      <c r="AR141" s="132">
        <f t="shared" si="261"/>
        <v>24234.727272727272</v>
      </c>
      <c r="AS141" s="157">
        <f t="shared" si="262"/>
        <v>2.6806390322333995E-4</v>
      </c>
      <c r="AT141" s="152">
        <f t="shared" si="263"/>
        <v>121120.51917527287</v>
      </c>
      <c r="AU141" s="153">
        <f t="shared" si="264"/>
        <v>1.3400122649587232E-4</v>
      </c>
    </row>
    <row r="142" spans="1:47" s="43" customFormat="1" outlineLevel="1">
      <c r="A142"/>
      <c r="B142" s="40" t="s">
        <v>86</v>
      </c>
      <c r="C142" s="52" t="s">
        <v>102</v>
      </c>
      <c r="D142" s="71">
        <v>51202.570599999999</v>
      </c>
      <c r="E142" s="58">
        <v>60206.591962070554</v>
      </c>
      <c r="F142" s="157">
        <f t="shared" si="243"/>
        <v>0.17585096327313213</v>
      </c>
      <c r="G142" s="58">
        <v>61509.061846153847</v>
      </c>
      <c r="H142" s="157">
        <f t="shared" si="244"/>
        <v>2.1633343486770255E-2</v>
      </c>
      <c r="I142" s="58">
        <v>38404.141461538456</v>
      </c>
      <c r="J142" s="157">
        <f t="shared" si="245"/>
        <v>-0.3756344137129794</v>
      </c>
      <c r="K142" s="58">
        <v>31372.855599999999</v>
      </c>
      <c r="L142" s="123"/>
      <c r="M142" s="58">
        <v>41408.484799999998</v>
      </c>
      <c r="N142" s="157">
        <f t="shared" si="246"/>
        <v>7.8229670658576653E-2</v>
      </c>
      <c r="O142" s="152">
        <f t="shared" si="247"/>
        <v>252730.85066976285</v>
      </c>
      <c r="P142" s="153">
        <f t="shared" si="248"/>
        <v>-5.1692045330871461E-2</v>
      </c>
      <c r="Q142"/>
      <c r="R142" s="158">
        <f>'Μέση Ετήσια Κατανάλωση'!$F109*'Ενεργοί Πελάτες'!X138</f>
        <v>0</v>
      </c>
      <c r="S142" s="6">
        <v>48443.483381030463</v>
      </c>
      <c r="T142" s="132">
        <f t="shared" si="249"/>
        <v>48443.483381030463</v>
      </c>
      <c r="U142" s="171">
        <f t="shared" si="250"/>
        <v>0.1698926829853592</v>
      </c>
      <c r="V142" s="158">
        <f>'Μέση Ετήσια Κατανάλωση'!$F109*'Ενεργοί Πελάτες'!AA138</f>
        <v>0</v>
      </c>
      <c r="W142" s="132">
        <f>'Μέση Ετήσια Κατανάλωση'!$G109*('Ενεργοί Πελάτες'!Y138-'Ενεργοί Πελάτες'!$S138)</f>
        <v>0</v>
      </c>
      <c r="X142" s="132">
        <f t="shared" si="251"/>
        <v>0</v>
      </c>
      <c r="Y142" s="6">
        <v>48428.682926829271</v>
      </c>
      <c r="Z142" s="132">
        <f t="shared" si="252"/>
        <v>48428.682926829271</v>
      </c>
      <c r="AA142" s="157">
        <f t="shared" si="253"/>
        <v>-3.0552002391691938E-4</v>
      </c>
      <c r="AB142" s="158">
        <f>'Μέση Ετήσια Κατανάλωση'!$F109*'Ενεργοί Πελάτες'!AD138</f>
        <v>0</v>
      </c>
      <c r="AC142" s="132">
        <f>'Μέση Ετήσια Κατανάλωση'!$G109*('Ενεργοί Πελάτες'!AB138-'Ενεργοί Πελάτες'!$S138)</f>
        <v>0</v>
      </c>
      <c r="AD142" s="132">
        <f t="shared" si="254"/>
        <v>0</v>
      </c>
      <c r="AE142" s="6">
        <v>48442.952380952382</v>
      </c>
      <c r="AF142" s="132">
        <f t="shared" si="255"/>
        <v>48442.952380952382</v>
      </c>
      <c r="AG142" s="157">
        <f t="shared" si="256"/>
        <v>2.9464881679045461E-4</v>
      </c>
      <c r="AH142" s="158">
        <f>'Μέση Ετήσια Κατανάλωση'!$F109*'Ενεργοί Πελάτες'!AG138</f>
        <v>0</v>
      </c>
      <c r="AI142" s="132">
        <f>'Μέση Ετήσια Κατανάλωση'!$G109*('Ενεργοί Πελάτες'!AE138-'Ενεργοί Πελάτες'!$S138)</f>
        <v>0</v>
      </c>
      <c r="AJ142" s="132">
        <f t="shared" si="257"/>
        <v>0</v>
      </c>
      <c r="AK142" s="6">
        <v>48456.465116279069</v>
      </c>
      <c r="AL142" s="132">
        <f t="shared" si="258"/>
        <v>48456.465116279069</v>
      </c>
      <c r="AM142" s="157">
        <f t="shared" si="259"/>
        <v>2.7894120119731331E-4</v>
      </c>
      <c r="AN142" s="158">
        <f>'Μέση Ετήσια Κατανάλωση'!$F109*'Ενεργοί Πελάτες'!AJ138</f>
        <v>0</v>
      </c>
      <c r="AO142" s="132">
        <f>'Μέση Ετήσια Κατανάλωση'!$G109*('Ενεργοί Πελάτες'!AH138-'Ενεργοί Πελάτες'!$S138)</f>
        <v>0</v>
      </c>
      <c r="AP142" s="132">
        <f t="shared" si="260"/>
        <v>0</v>
      </c>
      <c r="AQ142" s="6">
        <v>48469.454545454544</v>
      </c>
      <c r="AR142" s="132">
        <f t="shared" si="261"/>
        <v>48469.454545454544</v>
      </c>
      <c r="AS142" s="157">
        <f t="shared" si="262"/>
        <v>2.6806390322333995E-4</v>
      </c>
      <c r="AT142" s="152">
        <f t="shared" si="263"/>
        <v>242241.03835054574</v>
      </c>
      <c r="AU142" s="153">
        <f t="shared" si="264"/>
        <v>1.3400122649587232E-4</v>
      </c>
    </row>
    <row r="143" spans="1:47" outlineLevel="1">
      <c r="B143" s="40" t="s">
        <v>87</v>
      </c>
      <c r="C143" s="52" t="s">
        <v>102</v>
      </c>
      <c r="D143" s="71">
        <v>0</v>
      </c>
      <c r="E143" s="58">
        <v>0</v>
      </c>
      <c r="F143" s="157">
        <f t="shared" si="243"/>
        <v>0</v>
      </c>
      <c r="G143" s="58">
        <v>15377.265461538462</v>
      </c>
      <c r="H143" s="157">
        <f t="shared" si="244"/>
        <v>0</v>
      </c>
      <c r="I143" s="58">
        <v>12801.380487179485</v>
      </c>
      <c r="J143" s="157">
        <f t="shared" si="245"/>
        <v>-0.16751255161730585</v>
      </c>
      <c r="K143" s="58">
        <v>7843.2138999999997</v>
      </c>
      <c r="L143" s="123"/>
      <c r="M143" s="58">
        <v>10352.1212</v>
      </c>
      <c r="N143" s="157">
        <f t="shared" si="246"/>
        <v>-0.19132774700606753</v>
      </c>
      <c r="O143" s="152">
        <f t="shared" si="247"/>
        <v>38530.767148717947</v>
      </c>
      <c r="P143" s="153">
        <f t="shared" si="248"/>
        <v>0</v>
      </c>
      <c r="R143" s="158">
        <f>'Μέση Ετήσια Κατανάλωση'!$F110*'Ενεργοί Πελάτες'!X139</f>
        <v>0</v>
      </c>
      <c r="S143" s="6">
        <v>12110.870845257616</v>
      </c>
      <c r="T143" s="132">
        <f t="shared" si="249"/>
        <v>12110.870845257616</v>
      </c>
      <c r="U143" s="171">
        <f t="shared" si="250"/>
        <v>0.1698926829853592</v>
      </c>
      <c r="V143" s="158">
        <f>'Μέση Ετήσια Κατανάλωση'!$F110*'Ενεργοί Πελάτες'!AA139</f>
        <v>0</v>
      </c>
      <c r="W143" s="132">
        <f>'Μέση Ετήσια Κατανάλωση'!$G110*('Ενεργοί Πελάτες'!Y139-'Ενεργοί Πελάτες'!$S139)</f>
        <v>0</v>
      </c>
      <c r="X143" s="132">
        <f t="shared" si="251"/>
        <v>0</v>
      </c>
      <c r="Y143" s="6">
        <v>12107.170731707318</v>
      </c>
      <c r="Z143" s="132">
        <f t="shared" si="252"/>
        <v>12107.170731707318</v>
      </c>
      <c r="AA143" s="157">
        <f t="shared" si="253"/>
        <v>-3.0552002391691938E-4</v>
      </c>
      <c r="AB143" s="158">
        <f>'Μέση Ετήσια Κατανάλωση'!$F110*'Ενεργοί Πελάτες'!AD139</f>
        <v>0</v>
      </c>
      <c r="AC143" s="132">
        <f>'Μέση Ετήσια Κατανάλωση'!$G110*('Ενεργοί Πελάτες'!AB139-'Ενεργοί Πελάτες'!$S139)</f>
        <v>0</v>
      </c>
      <c r="AD143" s="132">
        <f t="shared" si="254"/>
        <v>0</v>
      </c>
      <c r="AE143" s="6">
        <v>12110.738095238095</v>
      </c>
      <c r="AF143" s="132">
        <f t="shared" si="255"/>
        <v>12110.738095238095</v>
      </c>
      <c r="AG143" s="157">
        <f t="shared" si="256"/>
        <v>2.9464881679045461E-4</v>
      </c>
      <c r="AH143" s="158">
        <f>'Μέση Ετήσια Κατανάλωση'!$F110*'Ενεργοί Πελάτες'!AG139</f>
        <v>0</v>
      </c>
      <c r="AI143" s="132">
        <f>'Μέση Ετήσια Κατανάλωση'!$G110*('Ενεργοί Πελάτες'!AE139-'Ενεργοί Πελάτες'!$S139)</f>
        <v>0</v>
      </c>
      <c r="AJ143" s="132">
        <f t="shared" si="257"/>
        <v>0</v>
      </c>
      <c r="AK143" s="6">
        <v>12114.116279069767</v>
      </c>
      <c r="AL143" s="132">
        <f t="shared" si="258"/>
        <v>12114.116279069767</v>
      </c>
      <c r="AM143" s="157">
        <f t="shared" si="259"/>
        <v>2.7894120119731331E-4</v>
      </c>
      <c r="AN143" s="158">
        <f>'Μέση Ετήσια Κατανάλωση'!$F110*'Ενεργοί Πελάτες'!AJ139</f>
        <v>0</v>
      </c>
      <c r="AO143" s="132">
        <f>'Μέση Ετήσια Κατανάλωση'!$G110*('Ενεργοί Πελάτες'!AH139-'Ενεργοί Πελάτες'!$S139)</f>
        <v>0</v>
      </c>
      <c r="AP143" s="132">
        <f t="shared" si="260"/>
        <v>0</v>
      </c>
      <c r="AQ143" s="6">
        <v>12117.363636363636</v>
      </c>
      <c r="AR143" s="132">
        <f t="shared" si="261"/>
        <v>12117.363636363636</v>
      </c>
      <c r="AS143" s="157">
        <f t="shared" si="262"/>
        <v>2.6806390322333995E-4</v>
      </c>
      <c r="AT143" s="152">
        <f t="shared" si="263"/>
        <v>60560.259587636436</v>
      </c>
      <c r="AU143" s="153">
        <f t="shared" si="264"/>
        <v>1.3400122649587232E-4</v>
      </c>
    </row>
    <row r="144" spans="1:47" ht="15" customHeight="1" outlineLevel="1">
      <c r="B144" s="40" t="s">
        <v>88</v>
      </c>
      <c r="C144" s="52" t="s">
        <v>102</v>
      </c>
      <c r="D144" s="71">
        <v>0</v>
      </c>
      <c r="E144" s="58">
        <v>0</v>
      </c>
      <c r="F144" s="157">
        <f t="shared" si="243"/>
        <v>0</v>
      </c>
      <c r="G144" s="58">
        <v>0</v>
      </c>
      <c r="H144" s="157">
        <f t="shared" si="244"/>
        <v>0</v>
      </c>
      <c r="I144" s="58">
        <v>0</v>
      </c>
      <c r="J144" s="157">
        <f t="shared" si="245"/>
        <v>0</v>
      </c>
      <c r="K144" s="58">
        <v>0</v>
      </c>
      <c r="L144" s="123"/>
      <c r="M144" s="58">
        <v>0</v>
      </c>
      <c r="N144" s="157">
        <f t="shared" si="246"/>
        <v>0</v>
      </c>
      <c r="O144" s="152">
        <f t="shared" si="247"/>
        <v>0</v>
      </c>
      <c r="P144" s="153">
        <f t="shared" si="248"/>
        <v>0</v>
      </c>
      <c r="R144" s="158">
        <f>'Μέση Ετήσια Κατανάλωση'!$F111*'Ενεργοί Πελάτες'!X140</f>
        <v>0</v>
      </c>
      <c r="S144" s="6">
        <v>0</v>
      </c>
      <c r="T144" s="132">
        <f t="shared" si="249"/>
        <v>0</v>
      </c>
      <c r="U144" s="171">
        <f t="shared" si="250"/>
        <v>0</v>
      </c>
      <c r="V144" s="158">
        <f>'Μέση Ετήσια Κατανάλωση'!$F111*'Ενεργοί Πελάτες'!AA140</f>
        <v>0</v>
      </c>
      <c r="W144" s="132">
        <f>'Μέση Ετήσια Κατανάλωση'!$G111*('Ενεργοί Πελάτες'!Y140-'Ενεργοί Πελάτες'!$S140)</f>
        <v>0</v>
      </c>
      <c r="X144" s="132">
        <f t="shared" si="251"/>
        <v>0</v>
      </c>
      <c r="Y144" s="6">
        <v>0</v>
      </c>
      <c r="Z144" s="132">
        <f t="shared" si="252"/>
        <v>0</v>
      </c>
      <c r="AA144" s="157">
        <f t="shared" si="253"/>
        <v>0</v>
      </c>
      <c r="AB144" s="158">
        <f>'Μέση Ετήσια Κατανάλωση'!$F111*'Ενεργοί Πελάτες'!AD140</f>
        <v>0</v>
      </c>
      <c r="AC144" s="132">
        <f>'Μέση Ετήσια Κατανάλωση'!$G111*('Ενεργοί Πελάτες'!AB140-'Ενεργοί Πελάτες'!$S140)</f>
        <v>0</v>
      </c>
      <c r="AD144" s="132">
        <f t="shared" si="254"/>
        <v>0</v>
      </c>
      <c r="AE144" s="6">
        <v>0</v>
      </c>
      <c r="AF144" s="132">
        <f t="shared" si="255"/>
        <v>0</v>
      </c>
      <c r="AG144" s="157">
        <f t="shared" si="256"/>
        <v>0</v>
      </c>
      <c r="AH144" s="158">
        <f>'Μέση Ετήσια Κατανάλωση'!$F111*'Ενεργοί Πελάτες'!AG140</f>
        <v>0</v>
      </c>
      <c r="AI144" s="132">
        <f>'Μέση Ετήσια Κατανάλωση'!$G111*('Ενεργοί Πελάτες'!AE140-'Ενεργοί Πελάτες'!$S140)</f>
        <v>0</v>
      </c>
      <c r="AJ144" s="132">
        <f t="shared" si="257"/>
        <v>0</v>
      </c>
      <c r="AK144" s="6">
        <v>0</v>
      </c>
      <c r="AL144" s="132">
        <f t="shared" si="258"/>
        <v>0</v>
      </c>
      <c r="AM144" s="157">
        <f t="shared" si="259"/>
        <v>0</v>
      </c>
      <c r="AN144" s="158">
        <f>'Μέση Ετήσια Κατανάλωση'!$F111*'Ενεργοί Πελάτες'!AJ140</f>
        <v>0</v>
      </c>
      <c r="AO144" s="132">
        <f>'Μέση Ετήσια Κατανάλωση'!$G111*('Ενεργοί Πελάτες'!AH140-'Ενεργοί Πελάτες'!$S140)</f>
        <v>0</v>
      </c>
      <c r="AP144" s="132">
        <f t="shared" si="260"/>
        <v>0</v>
      </c>
      <c r="AQ144" s="6">
        <v>0</v>
      </c>
      <c r="AR144" s="132">
        <f t="shared" si="261"/>
        <v>0</v>
      </c>
      <c r="AS144" s="157">
        <f t="shared" si="262"/>
        <v>0</v>
      </c>
      <c r="AT144" s="152">
        <f t="shared" si="263"/>
        <v>0</v>
      </c>
      <c r="AU144" s="153">
        <f t="shared" si="264"/>
        <v>0</v>
      </c>
    </row>
    <row r="145" spans="2:47" ht="15" customHeight="1" outlineLevel="1">
      <c r="B145" s="339" t="s">
        <v>95</v>
      </c>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62"/>
    </row>
    <row r="146" spans="2:47" ht="15" customHeight="1" outlineLevel="1">
      <c r="B146" s="282" t="s">
        <v>114</v>
      </c>
      <c r="C146" s="38" t="s">
        <v>102</v>
      </c>
      <c r="D146" s="174">
        <f>SUM(D131:D144)</f>
        <v>512025.70599999995</v>
      </c>
      <c r="E146" s="159">
        <f>SUM(E131:E144)</f>
        <v>541859.32765863498</v>
      </c>
      <c r="F146" s="156">
        <f>IFERROR((E146-D146)/D146,0)</f>
        <v>5.8265866945818999E-2</v>
      </c>
      <c r="G146" s="159">
        <f>SUM(G131:G144)</f>
        <v>599713.353</v>
      </c>
      <c r="H146" s="156">
        <f t="shared" ref="H146" si="265">IFERROR((G146-E146)/E146,0)</f>
        <v>0.1067694554440011</v>
      </c>
      <c r="I146" s="159">
        <f>SUM(I131:I144)</f>
        <v>499253.83899999998</v>
      </c>
      <c r="J146" s="156">
        <f t="shared" ref="J146" si="266">IFERROR((I146-G146)/G146,0)</f>
        <v>-0.16751255161730577</v>
      </c>
      <c r="K146" s="159">
        <f>SUM(K131:K144)</f>
        <v>313728.55599999992</v>
      </c>
      <c r="L146" s="125"/>
      <c r="M146" s="159">
        <f>SUM(M131:M144)</f>
        <v>414084.848</v>
      </c>
      <c r="N146" s="156">
        <f>IFERROR((M146-I146)/I146,0)</f>
        <v>-0.17059256103186415</v>
      </c>
      <c r="O146" s="159">
        <f>SUM(O131:O144)</f>
        <v>2566937.0736586349</v>
      </c>
      <c r="P146" s="153">
        <f>IFERROR((M146/D146)^(1/4)-1,0)</f>
        <v>-5.1692045330871461E-2</v>
      </c>
      <c r="R146" s="159">
        <f>SUM(R131:R144)</f>
        <v>0</v>
      </c>
      <c r="S146" s="144">
        <f>SUM(S131:S144)</f>
        <v>484434.83381030458</v>
      </c>
      <c r="T146" s="144">
        <f>SUM(T131:T144)</f>
        <v>484434.83381030458</v>
      </c>
      <c r="U146" s="156">
        <f>IFERROR((T146-M146)/M146,0)</f>
        <v>0.16989268298535903</v>
      </c>
      <c r="V146" s="144">
        <f>SUM(V131:V144)</f>
        <v>6056.0259587636438</v>
      </c>
      <c r="W146" s="144">
        <f>SUM(W131:W144)</f>
        <v>0</v>
      </c>
      <c r="X146" s="144">
        <f>SUM(X131:X144)</f>
        <v>6056.0259587636438</v>
      </c>
      <c r="Y146" s="144">
        <f>SUM(Y131:Y144)</f>
        <v>490337.97404123633</v>
      </c>
      <c r="Z146" s="144">
        <f>SUM(Z131:Z144)</f>
        <v>496394</v>
      </c>
      <c r="AA146" s="156">
        <f>IFERROR((Z146-T146)/T146,0)</f>
        <v>2.4686841975485187E-2</v>
      </c>
      <c r="AB146" s="144">
        <f>SUM(AB131:AB144)</f>
        <v>6056.0259587636438</v>
      </c>
      <c r="AC146" s="144">
        <f>SUM(AC131:AC144)</f>
        <v>12112.051917527288</v>
      </c>
      <c r="AD146" s="144">
        <f>SUM(AD131:AD144)</f>
        <v>18168.077876290932</v>
      </c>
      <c r="AE146" s="144">
        <f>SUM(AE131:AE144)</f>
        <v>490482.92212370911</v>
      </c>
      <c r="AF146" s="144">
        <f>SUM(AF131:AF144)</f>
        <v>508651.00000000006</v>
      </c>
      <c r="AG146" s="156">
        <f t="shared" ref="AG146" si="267">IFERROR((AF146-Z146)/Z146,0)</f>
        <v>2.4692079275736731E-2</v>
      </c>
      <c r="AH146" s="144">
        <f>SUM(AH131:AH144)</f>
        <v>6056.0259587636438</v>
      </c>
      <c r="AI146" s="144">
        <f>SUM(AI131:AI144)</f>
        <v>24224.103835054575</v>
      </c>
      <c r="AJ146" s="144">
        <f>SUM(AJ131:AJ144)</f>
        <v>30280.129793818218</v>
      </c>
      <c r="AK146" s="144">
        <f>SUM(AK131:AK144)</f>
        <v>490626.87020618172</v>
      </c>
      <c r="AL146" s="144">
        <f>SUM(AL131:AL144)</f>
        <v>520906.99999999994</v>
      </c>
      <c r="AM146" s="156">
        <f t="shared" ref="AM146" si="268">IFERROR((AL146-AF146)/AF146,0)</f>
        <v>2.4095106467892292E-2</v>
      </c>
      <c r="AN146" s="144">
        <f>SUM(AN131:AN144)</f>
        <v>6056.0259587636438</v>
      </c>
      <c r="AO146" s="144">
        <f>SUM(AO131:AO144)</f>
        <v>36336.155752581864</v>
      </c>
      <c r="AP146" s="144">
        <f>SUM(AP131:AP144)</f>
        <v>42392.181711345511</v>
      </c>
      <c r="AQ146" s="144">
        <f>SUM(AQ131:AQ144)</f>
        <v>490771.8182886545</v>
      </c>
      <c r="AR146" s="144">
        <f>SUM(AR131:AR144)</f>
        <v>533164</v>
      </c>
      <c r="AS146" s="156">
        <f>IFERROR((AR146-AL146)/AL146,0)</f>
        <v>2.3530111900972841E-2</v>
      </c>
      <c r="AT146" s="144">
        <f>SUM(AT131:AT144)</f>
        <v>2543550.8338103043</v>
      </c>
      <c r="AU146" s="153">
        <f>IFERROR((AR146/T146)^(1/4)-1,0)</f>
        <v>2.4250921574853646E-2</v>
      </c>
    </row>
    <row r="147" spans="2:47" ht="15" customHeight="1"/>
    <row r="148" spans="2:47" ht="15.6">
      <c r="B148" s="332" t="s">
        <v>100</v>
      </c>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c r="AK148" s="332"/>
      <c r="AL148" s="332"/>
      <c r="AM148" s="332"/>
      <c r="AN148" s="332"/>
      <c r="AO148" s="332"/>
      <c r="AP148" s="332"/>
      <c r="AQ148" s="332"/>
      <c r="AR148" s="332"/>
      <c r="AS148" s="332"/>
      <c r="AT148" s="332"/>
      <c r="AU148" s="332"/>
    </row>
    <row r="149" spans="2:47" ht="5.45" customHeight="1" outlineLevel="1">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row>
    <row r="150" spans="2:47" outlineLevel="1">
      <c r="B150" s="359"/>
      <c r="C150" s="344" t="s">
        <v>93</v>
      </c>
      <c r="D150" s="347" t="s">
        <v>106</v>
      </c>
      <c r="E150" s="348"/>
      <c r="F150" s="348"/>
      <c r="G150" s="348"/>
      <c r="H150" s="348"/>
      <c r="I150" s="348"/>
      <c r="J150" s="348"/>
      <c r="K150" s="348"/>
      <c r="L150" s="349"/>
      <c r="M150" s="347"/>
      <c r="N150" s="349"/>
      <c r="O150" s="355" t="str">
        <f xml:space="preserve"> D151&amp;" - "&amp;M151</f>
        <v>2019 - 2023</v>
      </c>
      <c r="P150" s="367"/>
      <c r="R150" s="347" t="s">
        <v>107</v>
      </c>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c r="AO150" s="348"/>
      <c r="AP150" s="348"/>
      <c r="AQ150" s="348"/>
      <c r="AR150" s="348"/>
      <c r="AS150" s="348"/>
      <c r="AT150" s="348"/>
      <c r="AU150" s="349"/>
    </row>
    <row r="151" spans="2:47" outlineLevel="1">
      <c r="B151" s="360"/>
      <c r="C151" s="345"/>
      <c r="D151" s="70">
        <f>$C$3-5</f>
        <v>2019</v>
      </c>
      <c r="E151" s="347">
        <f>$C$3-4</f>
        <v>2020</v>
      </c>
      <c r="F151" s="349"/>
      <c r="G151" s="347">
        <f>$C$3-3</f>
        <v>2021</v>
      </c>
      <c r="H151" s="349"/>
      <c r="I151" s="347">
        <f>$C$3-2</f>
        <v>2022</v>
      </c>
      <c r="J151" s="349"/>
      <c r="K151" s="347" t="str">
        <f>$C$3-1&amp;""&amp;" ("&amp;"Σεπ"&amp;")"</f>
        <v>2023 (Σεπ)</v>
      </c>
      <c r="L151" s="349"/>
      <c r="M151" s="347">
        <f>$C$3-1</f>
        <v>2023</v>
      </c>
      <c r="N151" s="349"/>
      <c r="O151" s="357"/>
      <c r="P151" s="368"/>
      <c r="R151" s="369">
        <f>$C$3</f>
        <v>2024</v>
      </c>
      <c r="S151" s="370"/>
      <c r="T151" s="370"/>
      <c r="U151" s="371"/>
      <c r="V151" s="369">
        <f>$C$3+1</f>
        <v>2025</v>
      </c>
      <c r="W151" s="370"/>
      <c r="X151" s="370"/>
      <c r="Y151" s="370"/>
      <c r="Z151" s="370"/>
      <c r="AA151" s="371"/>
      <c r="AB151" s="347">
        <f>$C$3+2</f>
        <v>2026</v>
      </c>
      <c r="AC151" s="348"/>
      <c r="AD151" s="348"/>
      <c r="AE151" s="348"/>
      <c r="AF151" s="348"/>
      <c r="AG151" s="349"/>
      <c r="AH151" s="347">
        <f>$C$3+3</f>
        <v>2027</v>
      </c>
      <c r="AI151" s="348"/>
      <c r="AJ151" s="348"/>
      <c r="AK151" s="348"/>
      <c r="AL151" s="348"/>
      <c r="AM151" s="349"/>
      <c r="AN151" s="347">
        <f>$C$3+4</f>
        <v>2028</v>
      </c>
      <c r="AO151" s="348"/>
      <c r="AP151" s="348"/>
      <c r="AQ151" s="348"/>
      <c r="AR151" s="348"/>
      <c r="AS151" s="349"/>
      <c r="AT151" s="337" t="str">
        <f>R151&amp;" - "&amp;AN151</f>
        <v>2024 - 2028</v>
      </c>
      <c r="AU151" s="363"/>
    </row>
    <row r="152" spans="2:47" ht="15" customHeight="1" outlineLevel="1">
      <c r="B152" s="360"/>
      <c r="C152" s="345"/>
      <c r="D152" s="381" t="s">
        <v>138</v>
      </c>
      <c r="E152" s="374" t="s">
        <v>138</v>
      </c>
      <c r="F152" s="379" t="s">
        <v>110</v>
      </c>
      <c r="G152" s="374" t="s">
        <v>138</v>
      </c>
      <c r="H152" s="379" t="s">
        <v>110</v>
      </c>
      <c r="I152" s="374" t="s">
        <v>138</v>
      </c>
      <c r="J152" s="376" t="s">
        <v>110</v>
      </c>
      <c r="K152" s="374" t="s">
        <v>138</v>
      </c>
      <c r="L152" s="376" t="s">
        <v>110</v>
      </c>
      <c r="M152" s="374" t="s">
        <v>138</v>
      </c>
      <c r="N152" s="376" t="s">
        <v>110</v>
      </c>
      <c r="O152" s="374" t="s">
        <v>111</v>
      </c>
      <c r="P152" s="372" t="s">
        <v>112</v>
      </c>
      <c r="R152" s="374" t="str">
        <f>"Διανεμόμενες ποσότητες σε πελάτες που συνδέθηκαν το "&amp;R151</f>
        <v>Διανεμόμενες ποσότητες σε πελάτες που συνδέθηκαν το 2024</v>
      </c>
      <c r="S152" s="378" t="s">
        <v>139</v>
      </c>
      <c r="T152" s="378" t="s">
        <v>140</v>
      </c>
      <c r="U152" s="387" t="s">
        <v>110</v>
      </c>
      <c r="V152" s="369" t="s">
        <v>141</v>
      </c>
      <c r="W152" s="370"/>
      <c r="X152" s="370"/>
      <c r="Y152" s="378" t="s">
        <v>139</v>
      </c>
      <c r="Z152" s="378" t="s">
        <v>140</v>
      </c>
      <c r="AA152" s="371" t="s">
        <v>110</v>
      </c>
      <c r="AB152" s="369" t="s">
        <v>141</v>
      </c>
      <c r="AC152" s="370"/>
      <c r="AD152" s="370"/>
      <c r="AE152" s="378" t="s">
        <v>139</v>
      </c>
      <c r="AF152" s="378" t="s">
        <v>140</v>
      </c>
      <c r="AG152" s="371" t="s">
        <v>110</v>
      </c>
      <c r="AH152" s="369" t="s">
        <v>141</v>
      </c>
      <c r="AI152" s="370"/>
      <c r="AJ152" s="370"/>
      <c r="AK152" s="378" t="s">
        <v>139</v>
      </c>
      <c r="AL152" s="378" t="s">
        <v>140</v>
      </c>
      <c r="AM152" s="371" t="s">
        <v>110</v>
      </c>
      <c r="AN152" s="369" t="s">
        <v>141</v>
      </c>
      <c r="AO152" s="370"/>
      <c r="AP152" s="370"/>
      <c r="AQ152" s="378" t="s">
        <v>139</v>
      </c>
      <c r="AR152" s="378" t="s">
        <v>140</v>
      </c>
      <c r="AS152" s="371" t="s">
        <v>110</v>
      </c>
      <c r="AT152" s="385" t="s">
        <v>111</v>
      </c>
      <c r="AU152" s="383" t="s">
        <v>112</v>
      </c>
    </row>
    <row r="153" spans="2:47" ht="57.95" outlineLevel="1">
      <c r="B153" s="361"/>
      <c r="C153" s="346"/>
      <c r="D153" s="382"/>
      <c r="E153" s="375"/>
      <c r="F153" s="380"/>
      <c r="G153" s="375"/>
      <c r="H153" s="380"/>
      <c r="I153" s="375"/>
      <c r="J153" s="377"/>
      <c r="K153" s="375"/>
      <c r="L153" s="377"/>
      <c r="M153" s="375"/>
      <c r="N153" s="377"/>
      <c r="O153" s="375"/>
      <c r="P153" s="373"/>
      <c r="R153" s="375"/>
      <c r="S153" s="378"/>
      <c r="T153" s="378"/>
      <c r="U153" s="387"/>
      <c r="V153" s="106" t="str">
        <f>"Διανεμόμενες ποσότητες σε πελάτες που συνδέθηκαν το "&amp;V151</f>
        <v>Διανεμόμενες ποσότητες σε πελάτες που συνδέθηκαν το 2025</v>
      </c>
      <c r="W153" s="87" t="str">
        <f>"Διανεμόμενες ποσότητες σε πελάτες που συνδέθηκαν το "&amp;R151</f>
        <v>Διανεμόμενες ποσότητες σε πελάτες που συνδέθηκαν το 2024</v>
      </c>
      <c r="X153" s="48" t="s">
        <v>142</v>
      </c>
      <c r="Y153" s="378"/>
      <c r="Z153" s="378"/>
      <c r="AA153" s="371"/>
      <c r="AB153" s="106" t="str">
        <f>"Διανεμόμενες ποσότητες σε πελάτες που συνδέθηκαν το "&amp;AB151</f>
        <v>Διανεμόμενες ποσότητες σε πελάτες που συνδέθηκαν το 2026</v>
      </c>
      <c r="AC153" s="87" t="str">
        <f>"Διανεμόμενες ποσότητες σε πελάτες που συνδέθηκαν το "&amp;$R$12&amp;" - "&amp;V151</f>
        <v>Διανεμόμενες ποσότητες σε πελάτες που συνδέθηκαν το 2024 - 2025</v>
      </c>
      <c r="AD153" s="48" t="s">
        <v>142</v>
      </c>
      <c r="AE153" s="378"/>
      <c r="AF153" s="378"/>
      <c r="AG153" s="371"/>
      <c r="AH153" s="106" t="str">
        <f>"Διανεμόμενες ποσότητες σε πελάτες που συνδέθηκαν το "&amp;AH151</f>
        <v>Διανεμόμενες ποσότητες σε πελάτες που συνδέθηκαν το 2027</v>
      </c>
      <c r="AI153" s="87" t="str">
        <f>"Διανεμόμενες ποσότητες σε πελάτες που συνδέθηκαν το "&amp;$R$12&amp;" - "&amp;AB151</f>
        <v>Διανεμόμενες ποσότητες σε πελάτες που συνδέθηκαν το 2024 - 2026</v>
      </c>
      <c r="AJ153" s="48" t="s">
        <v>142</v>
      </c>
      <c r="AK153" s="378"/>
      <c r="AL153" s="378"/>
      <c r="AM153" s="371"/>
      <c r="AN153" s="106" t="str">
        <f>"Διανεμόμενες ποσότητες σε πελάτες που συνδέθηκαν το "&amp;AN151</f>
        <v>Διανεμόμενες ποσότητες σε πελάτες που συνδέθηκαν το 2028</v>
      </c>
      <c r="AO153" s="87" t="str">
        <f>"Διανεμόμενες ποσότητες σε πελάτες που συνδέθηκαν το "&amp;$R$12&amp;" - "&amp;AH151</f>
        <v>Διανεμόμενες ποσότητες σε πελάτες που συνδέθηκαν το 2024 - 2027</v>
      </c>
      <c r="AP153" s="48" t="s">
        <v>142</v>
      </c>
      <c r="AQ153" s="378"/>
      <c r="AR153" s="378"/>
      <c r="AS153" s="371"/>
      <c r="AT153" s="386"/>
      <c r="AU153" s="384"/>
    </row>
    <row r="154" spans="2:47" outlineLevel="1">
      <c r="B154" s="40" t="s">
        <v>74</v>
      </c>
      <c r="C154" s="52" t="s">
        <v>102</v>
      </c>
      <c r="D154" s="71">
        <v>0</v>
      </c>
      <c r="E154" s="58">
        <v>0</v>
      </c>
      <c r="F154" s="157">
        <f t="shared" ref="F154" si="269">IFERROR((E154-D154)/D154,0)</f>
        <v>0</v>
      </c>
      <c r="G154" s="58">
        <v>0</v>
      </c>
      <c r="H154" s="157">
        <f>IFERROR((G154-E154)/E154,0)</f>
        <v>0</v>
      </c>
      <c r="I154" s="58">
        <v>0</v>
      </c>
      <c r="J154" s="157">
        <f>IFERROR((I154-G154)/G154,0)</f>
        <v>0</v>
      </c>
      <c r="K154" s="58">
        <v>0</v>
      </c>
      <c r="L154" s="123"/>
      <c r="M154" s="58">
        <v>7954.8718571428572</v>
      </c>
      <c r="N154" s="157">
        <f>IFERROR((M154-I154)/I154,0)</f>
        <v>0</v>
      </c>
      <c r="O154" s="152">
        <f t="shared" ref="O154" si="270">D154+E154+G154+I154+M154</f>
        <v>7954.8718571428572</v>
      </c>
      <c r="P154" s="153">
        <f t="shared" ref="P154" si="271">IFERROR((M154/D154)^(1/4)-1,0)</f>
        <v>0</v>
      </c>
      <c r="R154" s="158">
        <f>'Μέση Ετήσια Κατανάλωση'!$F119*'Ενεργοί Πελάτες'!X149</f>
        <v>0</v>
      </c>
      <c r="S154" s="6">
        <v>8755.1472570454534</v>
      </c>
      <c r="T154" s="132">
        <f>R154+S154</f>
        <v>8755.1472570454534</v>
      </c>
      <c r="U154" s="171">
        <f t="shared" ref="U154" si="272">IFERROR((T154-M154)/M154,0)</f>
        <v>0.10060192222757318</v>
      </c>
      <c r="V154" s="158">
        <f>'Μέση Ετήσια Κατανάλωση'!$F119*'Ενεργοί Πελάτες'!AA149</f>
        <v>0</v>
      </c>
      <c r="W154" s="132">
        <f>'Μέση Ετήσια Κατανάλωση'!$G119*('Ενεργοί Πελάτες'!Y149-'Ενεργοί Πελάτες'!$S149)</f>
        <v>0</v>
      </c>
      <c r="X154" s="132">
        <f>V154+W154</f>
        <v>0</v>
      </c>
      <c r="Y154" s="6">
        <v>9197.125</v>
      </c>
      <c r="Z154" s="132">
        <f>X154+Y154</f>
        <v>9197.125</v>
      </c>
      <c r="AA154" s="157">
        <f t="shared" ref="AA154" si="273">IFERROR((Z154-T154)/T154,0)</f>
        <v>5.0482045587397474E-2</v>
      </c>
      <c r="AB154" s="158">
        <f>'Μέση Ετήσια Κατανάλωση'!$F119*'Ενεργοί Πελάτες'!AD149</f>
        <v>0</v>
      </c>
      <c r="AC154" s="132">
        <f>'Μέση Ετήσια Κατανάλωση'!$G119*('Ενεργοί Πελάτες'!AB149-'Ενεργοί Πελάτες'!$S149)</f>
        <v>0</v>
      </c>
      <c r="AD154" s="132">
        <f>AB154+AC154</f>
        <v>0</v>
      </c>
      <c r="AE154" s="6">
        <v>9197.125</v>
      </c>
      <c r="AF154" s="132">
        <f>AD154+AE154</f>
        <v>9197.125</v>
      </c>
      <c r="AG154" s="157">
        <f>IFERROR((AF154-Z154)/Z154,0)</f>
        <v>0</v>
      </c>
      <c r="AH154" s="158">
        <f>'Μέση Ετήσια Κατανάλωση'!$F119*'Ενεργοί Πελάτες'!AG149</f>
        <v>0</v>
      </c>
      <c r="AI154" s="132">
        <f>'Μέση Ετήσια Κατανάλωση'!$G119*('Ενεργοί Πελάτες'!AE149-'Ενεργοί Πελάτες'!$S149)</f>
        <v>0</v>
      </c>
      <c r="AJ154" s="132">
        <f>AH154+AI154</f>
        <v>0</v>
      </c>
      <c r="AK154" s="6">
        <v>9197.125</v>
      </c>
      <c r="AL154" s="132">
        <f>AJ154+AK154</f>
        <v>9197.125</v>
      </c>
      <c r="AM154" s="157">
        <f>IFERROR((AL154-AF154)/AF154,0)</f>
        <v>0</v>
      </c>
      <c r="AN154" s="158">
        <f>'Μέση Ετήσια Κατανάλωση'!$F119*'Ενεργοί Πελάτες'!AJ149</f>
        <v>0</v>
      </c>
      <c r="AO154" s="132">
        <f>'Μέση Ετήσια Κατανάλωση'!$G119*('Ενεργοί Πελάτες'!AH149-'Ενεργοί Πελάτες'!$S149)</f>
        <v>0</v>
      </c>
      <c r="AP154" s="132">
        <f>AN154+AO154</f>
        <v>0</v>
      </c>
      <c r="AQ154" s="6">
        <v>9197.125</v>
      </c>
      <c r="AR154" s="132">
        <f>AP154+AQ154</f>
        <v>9197.125</v>
      </c>
      <c r="AS154" s="157">
        <f>IFERROR((AR154-AL154)/AL154,0)</f>
        <v>0</v>
      </c>
      <c r="AT154" s="152">
        <f t="shared" ref="AT154" si="274">T154+Z154+AF154+AL154+AR154</f>
        <v>45543.64725704545</v>
      </c>
      <c r="AU154" s="153">
        <f t="shared" ref="AU154" si="275">IFERROR((AR154/T154)^(1/4)-1,0)</f>
        <v>1.2388395709832967E-2</v>
      </c>
    </row>
    <row r="155" spans="2:47" outlineLevel="1">
      <c r="B155" s="40" t="s">
        <v>75</v>
      </c>
      <c r="C155" s="52" t="s">
        <v>102</v>
      </c>
      <c r="D155" s="71">
        <v>0</v>
      </c>
      <c r="E155" s="58">
        <v>1348.2726666666667</v>
      </c>
      <c r="F155" s="157">
        <f t="shared" ref="F155:F167" si="276">IFERROR((E155-D155)/D155,0)</f>
        <v>0</v>
      </c>
      <c r="G155" s="58">
        <v>25026.616800000003</v>
      </c>
      <c r="H155" s="157">
        <f t="shared" ref="H155:H167" si="277">IFERROR((G155-E155)/E155,0)</f>
        <v>17.561984840850691</v>
      </c>
      <c r="I155" s="58">
        <v>28945.564200000001</v>
      </c>
      <c r="J155" s="157">
        <f t="shared" ref="J155:J167" si="278">IFERROR((I155-G155)/G155,0)</f>
        <v>0.15659117775759435</v>
      </c>
      <c r="K155" s="58">
        <v>24246.003000000004</v>
      </c>
      <c r="L155" s="123"/>
      <c r="M155" s="58">
        <v>31819.487428571429</v>
      </c>
      <c r="N155" s="157">
        <f t="shared" ref="N155:N167" si="279">IFERROR((M155-I155)/I155,0)</f>
        <v>9.928717259452928E-2</v>
      </c>
      <c r="O155" s="152">
        <f t="shared" ref="O155:O167" si="280">D155+E155+G155+I155+M155</f>
        <v>87139.9410952381</v>
      </c>
      <c r="P155" s="153">
        <f t="shared" ref="P155:P167" si="281">IFERROR((M155/D155)^(1/4)-1,0)</f>
        <v>0</v>
      </c>
      <c r="R155" s="158">
        <f>'Μέση Ετήσια Κατανάλωση'!$F120*'Ενεργοί Πελάτες'!X150</f>
        <v>0</v>
      </c>
      <c r="S155" s="6">
        <v>35020.589028181814</v>
      </c>
      <c r="T155" s="132">
        <f t="shared" ref="T155:T167" si="282">R155+S155</f>
        <v>35020.589028181814</v>
      </c>
      <c r="U155" s="171">
        <f t="shared" ref="U155:U167" si="283">IFERROR((T155-M155)/M155,0)</f>
        <v>0.10060192222757318</v>
      </c>
      <c r="V155" s="158">
        <f>'Μέση Ετήσια Κατανάλωση'!$F120*'Ενεργοί Πελάτες'!AA150</f>
        <v>0</v>
      </c>
      <c r="W155" s="132">
        <f>'Μέση Ετήσια Κατανάλωση'!$G120*('Ενεργοί Πελάτες'!Y150-'Ενεργοί Πελάτες'!$S150)</f>
        <v>0</v>
      </c>
      <c r="X155" s="132">
        <f t="shared" ref="X155:X167" si="284">V155+W155</f>
        <v>0</v>
      </c>
      <c r="Y155" s="6">
        <v>36788.5</v>
      </c>
      <c r="Z155" s="132">
        <f t="shared" ref="Z155:Z167" si="285">X155+Y155</f>
        <v>36788.5</v>
      </c>
      <c r="AA155" s="157">
        <f t="shared" ref="AA155:AA167" si="286">IFERROR((Z155-T155)/T155,0)</f>
        <v>5.0482045587397474E-2</v>
      </c>
      <c r="AB155" s="158">
        <f>'Μέση Ετήσια Κατανάλωση'!$F120*'Ενεργοί Πελάτες'!AD150</f>
        <v>0</v>
      </c>
      <c r="AC155" s="132">
        <f>'Μέση Ετήσια Κατανάλωση'!$G120*('Ενεργοί Πελάτες'!AB150-'Ενεργοί Πελάτες'!$S150)</f>
        <v>0</v>
      </c>
      <c r="AD155" s="132">
        <f t="shared" ref="AD155:AD167" si="287">AB155+AC155</f>
        <v>0</v>
      </c>
      <c r="AE155" s="6">
        <v>36788.5</v>
      </c>
      <c r="AF155" s="132">
        <f t="shared" ref="AF155:AF167" si="288">AD155+AE155</f>
        <v>36788.5</v>
      </c>
      <c r="AG155" s="157">
        <f t="shared" ref="AG155:AG167" si="289">IFERROR((AF155-Z155)/Z155,0)</f>
        <v>0</v>
      </c>
      <c r="AH155" s="158">
        <f>'Μέση Ετήσια Κατανάλωση'!$F120*'Ενεργοί Πελάτες'!AG150</f>
        <v>0</v>
      </c>
      <c r="AI155" s="132">
        <f>'Μέση Ετήσια Κατανάλωση'!$G120*('Ενεργοί Πελάτες'!AE150-'Ενεργοί Πελάτες'!$S150)</f>
        <v>0</v>
      </c>
      <c r="AJ155" s="132">
        <f t="shared" ref="AJ155:AJ167" si="290">AH155+AI155</f>
        <v>0</v>
      </c>
      <c r="AK155" s="6">
        <v>36788.5</v>
      </c>
      <c r="AL155" s="132">
        <f t="shared" ref="AL155:AL167" si="291">AJ155+AK155</f>
        <v>36788.5</v>
      </c>
      <c r="AM155" s="157">
        <f t="shared" ref="AM155:AM167" si="292">IFERROR((AL155-AF155)/AF155,0)</f>
        <v>0</v>
      </c>
      <c r="AN155" s="158">
        <f>'Μέση Ετήσια Κατανάλωση'!$F120*'Ενεργοί Πελάτες'!AJ150</f>
        <v>0</v>
      </c>
      <c r="AO155" s="132">
        <f>'Μέση Ετήσια Κατανάλωση'!$G120*('Ενεργοί Πελάτες'!AH150-'Ενεργοί Πελάτες'!$S150)</f>
        <v>0</v>
      </c>
      <c r="AP155" s="132">
        <f t="shared" ref="AP155:AP167" si="293">AN155+AO155</f>
        <v>0</v>
      </c>
      <c r="AQ155" s="6">
        <v>36788.5</v>
      </c>
      <c r="AR155" s="132">
        <f t="shared" ref="AR155:AR167" si="294">AP155+AQ155</f>
        <v>36788.5</v>
      </c>
      <c r="AS155" s="157">
        <f t="shared" ref="AS155:AS167" si="295">IFERROR((AR155-AL155)/AL155,0)</f>
        <v>0</v>
      </c>
      <c r="AT155" s="152">
        <f t="shared" ref="AT155:AT167" si="296">T155+Z155+AF155+AL155+AR155</f>
        <v>182174.5890281818</v>
      </c>
      <c r="AU155" s="153">
        <f t="shared" ref="AU155:AU167" si="297">IFERROR((AR155/T155)^(1/4)-1,0)</f>
        <v>1.2388395709832967E-2</v>
      </c>
    </row>
    <row r="156" spans="2:47" outlineLevel="1">
      <c r="B156" s="40" t="s">
        <v>76</v>
      </c>
      <c r="C156" s="52" t="s">
        <v>102</v>
      </c>
      <c r="D156" s="71">
        <v>0</v>
      </c>
      <c r="E156" s="58">
        <v>0</v>
      </c>
      <c r="F156" s="157">
        <f t="shared" si="276"/>
        <v>0</v>
      </c>
      <c r="G156" s="58">
        <v>0</v>
      </c>
      <c r="H156" s="157">
        <f t="shared" si="277"/>
        <v>0</v>
      </c>
      <c r="I156" s="58">
        <v>0</v>
      </c>
      <c r="J156" s="157">
        <f t="shared" si="278"/>
        <v>0</v>
      </c>
      <c r="K156" s="58">
        <v>0</v>
      </c>
      <c r="L156" s="123"/>
      <c r="M156" s="58">
        <v>0</v>
      </c>
      <c r="N156" s="157">
        <f t="shared" si="279"/>
        <v>0</v>
      </c>
      <c r="O156" s="152">
        <f t="shared" si="280"/>
        <v>0</v>
      </c>
      <c r="P156" s="153">
        <f t="shared" si="281"/>
        <v>0</v>
      </c>
      <c r="R156" s="158">
        <f>'Μέση Ετήσια Κατανάλωση'!$F121*'Ενεργοί Πελάτες'!X151</f>
        <v>0</v>
      </c>
      <c r="S156" s="6">
        <v>0</v>
      </c>
      <c r="T156" s="132">
        <f t="shared" si="282"/>
        <v>0</v>
      </c>
      <c r="U156" s="171">
        <f t="shared" si="283"/>
        <v>0</v>
      </c>
      <c r="V156" s="158">
        <f>'Μέση Ετήσια Κατανάλωση'!$F121*'Ενεργοί Πελάτες'!AA151</f>
        <v>0</v>
      </c>
      <c r="W156" s="132">
        <f>'Μέση Ετήσια Κατανάλωση'!$G121*('Ενεργοί Πελάτες'!Y151-'Ενεργοί Πελάτες'!$S151)</f>
        <v>0</v>
      </c>
      <c r="X156" s="132">
        <f t="shared" si="284"/>
        <v>0</v>
      </c>
      <c r="Y156" s="6">
        <v>0</v>
      </c>
      <c r="Z156" s="132">
        <f t="shared" si="285"/>
        <v>0</v>
      </c>
      <c r="AA156" s="157">
        <f t="shared" si="286"/>
        <v>0</v>
      </c>
      <c r="AB156" s="158">
        <f>'Μέση Ετήσια Κατανάλωση'!$F121*'Ενεργοί Πελάτες'!AD151</f>
        <v>0</v>
      </c>
      <c r="AC156" s="132">
        <f>'Μέση Ετήσια Κατανάλωση'!$G121*('Ενεργοί Πελάτες'!AB151-'Ενεργοί Πελάτες'!$S151)</f>
        <v>0</v>
      </c>
      <c r="AD156" s="132">
        <f t="shared" si="287"/>
        <v>0</v>
      </c>
      <c r="AE156" s="6">
        <v>0</v>
      </c>
      <c r="AF156" s="132">
        <f t="shared" si="288"/>
        <v>0</v>
      </c>
      <c r="AG156" s="157">
        <f t="shared" si="289"/>
        <v>0</v>
      </c>
      <c r="AH156" s="158">
        <f>'Μέση Ετήσια Κατανάλωση'!$F121*'Ενεργοί Πελάτες'!AG151</f>
        <v>0</v>
      </c>
      <c r="AI156" s="132">
        <f>'Μέση Ετήσια Κατανάλωση'!$G121*('Ενεργοί Πελάτες'!AE151-'Ενεργοί Πελάτες'!$S151)</f>
        <v>0</v>
      </c>
      <c r="AJ156" s="132">
        <f t="shared" si="290"/>
        <v>0</v>
      </c>
      <c r="AK156" s="6">
        <v>0</v>
      </c>
      <c r="AL156" s="132">
        <f t="shared" si="291"/>
        <v>0</v>
      </c>
      <c r="AM156" s="157">
        <f t="shared" si="292"/>
        <v>0</v>
      </c>
      <c r="AN156" s="158">
        <f>'Μέση Ετήσια Κατανάλωση'!$F121*'Ενεργοί Πελάτες'!AJ151</f>
        <v>0</v>
      </c>
      <c r="AO156" s="132">
        <f>'Μέση Ετήσια Κατανάλωση'!$G121*('Ενεργοί Πελάτες'!AH151-'Ενεργοί Πελάτες'!$S151)</f>
        <v>0</v>
      </c>
      <c r="AP156" s="132">
        <f t="shared" si="293"/>
        <v>0</v>
      </c>
      <c r="AQ156" s="6">
        <v>0</v>
      </c>
      <c r="AR156" s="132">
        <f t="shared" si="294"/>
        <v>0</v>
      </c>
      <c r="AS156" s="157">
        <f t="shared" si="295"/>
        <v>0</v>
      </c>
      <c r="AT156" s="152">
        <f t="shared" si="296"/>
        <v>0</v>
      </c>
      <c r="AU156" s="153">
        <f t="shared" si="297"/>
        <v>0</v>
      </c>
    </row>
    <row r="157" spans="2:47" outlineLevel="1">
      <c r="B157" s="40" t="s">
        <v>77</v>
      </c>
      <c r="C157" s="52" t="s">
        <v>102</v>
      </c>
      <c r="D157" s="71">
        <v>0</v>
      </c>
      <c r="E157" s="58">
        <v>0</v>
      </c>
      <c r="F157" s="157">
        <f t="shared" si="276"/>
        <v>0</v>
      </c>
      <c r="G157" s="58">
        <v>0</v>
      </c>
      <c r="H157" s="157">
        <f t="shared" si="277"/>
        <v>0</v>
      </c>
      <c r="I157" s="58">
        <v>0</v>
      </c>
      <c r="J157" s="157">
        <f t="shared" si="278"/>
        <v>0</v>
      </c>
      <c r="K157" s="58">
        <v>0</v>
      </c>
      <c r="L157" s="123"/>
      <c r="M157" s="58">
        <v>0</v>
      </c>
      <c r="N157" s="157">
        <f t="shared" si="279"/>
        <v>0</v>
      </c>
      <c r="O157" s="152">
        <f t="shared" si="280"/>
        <v>0</v>
      </c>
      <c r="P157" s="153">
        <f t="shared" si="281"/>
        <v>0</v>
      </c>
      <c r="R157" s="158">
        <f>'Μέση Ετήσια Κατανάλωση'!$F122*'Ενεργοί Πελάτες'!X152</f>
        <v>0</v>
      </c>
      <c r="S157" s="6">
        <v>0</v>
      </c>
      <c r="T157" s="132">
        <f t="shared" si="282"/>
        <v>0</v>
      </c>
      <c r="U157" s="171">
        <f t="shared" si="283"/>
        <v>0</v>
      </c>
      <c r="V157" s="158">
        <f>'Μέση Ετήσια Κατανάλωση'!$F122*'Ενεργοί Πελάτες'!AA152</f>
        <v>0</v>
      </c>
      <c r="W157" s="132">
        <f>'Μέση Ετήσια Κατανάλωση'!$G122*('Ενεργοί Πελάτες'!Y152-'Ενεργοί Πελάτες'!$S152)</f>
        <v>0</v>
      </c>
      <c r="X157" s="132">
        <f t="shared" si="284"/>
        <v>0</v>
      </c>
      <c r="Y157" s="6">
        <v>0</v>
      </c>
      <c r="Z157" s="132">
        <f t="shared" si="285"/>
        <v>0</v>
      </c>
      <c r="AA157" s="157">
        <f t="shared" si="286"/>
        <v>0</v>
      </c>
      <c r="AB157" s="158">
        <f>'Μέση Ετήσια Κατανάλωση'!$F122*'Ενεργοί Πελάτες'!AD152</f>
        <v>0</v>
      </c>
      <c r="AC157" s="132">
        <f>'Μέση Ετήσια Κατανάλωση'!$G122*('Ενεργοί Πελάτες'!AB152-'Ενεργοί Πελάτες'!$S152)</f>
        <v>0</v>
      </c>
      <c r="AD157" s="132">
        <f t="shared" si="287"/>
        <v>0</v>
      </c>
      <c r="AE157" s="6">
        <v>0</v>
      </c>
      <c r="AF157" s="132">
        <f t="shared" si="288"/>
        <v>0</v>
      </c>
      <c r="AG157" s="157">
        <f t="shared" si="289"/>
        <v>0</v>
      </c>
      <c r="AH157" s="158">
        <f>'Μέση Ετήσια Κατανάλωση'!$F122*'Ενεργοί Πελάτες'!AG152</f>
        <v>0</v>
      </c>
      <c r="AI157" s="132">
        <f>'Μέση Ετήσια Κατανάλωση'!$G122*('Ενεργοί Πελάτες'!AE152-'Ενεργοί Πελάτες'!$S152)</f>
        <v>0</v>
      </c>
      <c r="AJ157" s="132">
        <f t="shared" si="290"/>
        <v>0</v>
      </c>
      <c r="AK157" s="6">
        <v>0</v>
      </c>
      <c r="AL157" s="132">
        <f t="shared" si="291"/>
        <v>0</v>
      </c>
      <c r="AM157" s="157">
        <f t="shared" si="292"/>
        <v>0</v>
      </c>
      <c r="AN157" s="158">
        <f>'Μέση Ετήσια Κατανάλωση'!$F122*'Ενεργοί Πελάτες'!AJ152</f>
        <v>0</v>
      </c>
      <c r="AO157" s="132">
        <f>'Μέση Ετήσια Κατανάλωση'!$G122*('Ενεργοί Πελάτες'!AH152-'Ενεργοί Πελάτες'!$S152)</f>
        <v>0</v>
      </c>
      <c r="AP157" s="132">
        <f t="shared" si="293"/>
        <v>0</v>
      </c>
      <c r="AQ157" s="6">
        <v>0</v>
      </c>
      <c r="AR157" s="132">
        <f t="shared" si="294"/>
        <v>0</v>
      </c>
      <c r="AS157" s="157">
        <f t="shared" si="295"/>
        <v>0</v>
      </c>
      <c r="AT157" s="152">
        <f t="shared" si="296"/>
        <v>0</v>
      </c>
      <c r="AU157" s="153">
        <f t="shared" si="297"/>
        <v>0</v>
      </c>
    </row>
    <row r="158" spans="2:47" outlineLevel="1">
      <c r="B158" s="40" t="s">
        <v>78</v>
      </c>
      <c r="C158" s="52" t="s">
        <v>102</v>
      </c>
      <c r="D158" s="71">
        <v>0</v>
      </c>
      <c r="E158" s="58">
        <v>0</v>
      </c>
      <c r="F158" s="157">
        <f t="shared" si="276"/>
        <v>0</v>
      </c>
      <c r="G158" s="58">
        <v>0</v>
      </c>
      <c r="H158" s="157">
        <f t="shared" si="277"/>
        <v>0</v>
      </c>
      <c r="I158" s="58">
        <v>0</v>
      </c>
      <c r="J158" s="157">
        <f t="shared" si="278"/>
        <v>0</v>
      </c>
      <c r="K158" s="58">
        <v>0</v>
      </c>
      <c r="L158" s="123"/>
      <c r="M158" s="58">
        <v>0</v>
      </c>
      <c r="N158" s="157">
        <f t="shared" si="279"/>
        <v>0</v>
      </c>
      <c r="O158" s="152">
        <f t="shared" si="280"/>
        <v>0</v>
      </c>
      <c r="P158" s="153">
        <f t="shared" si="281"/>
        <v>0</v>
      </c>
      <c r="R158" s="158">
        <f>'Μέση Ετήσια Κατανάλωση'!$F123*'Ενεργοί Πελάτες'!X153</f>
        <v>0</v>
      </c>
      <c r="S158" s="6">
        <v>0</v>
      </c>
      <c r="T158" s="132">
        <f t="shared" si="282"/>
        <v>0</v>
      </c>
      <c r="U158" s="171">
        <f t="shared" si="283"/>
        <v>0</v>
      </c>
      <c r="V158" s="158">
        <f>'Μέση Ετήσια Κατανάλωση'!$F123*'Ενεργοί Πελάτες'!AA153</f>
        <v>0</v>
      </c>
      <c r="W158" s="132">
        <f>'Μέση Ετήσια Κατανάλωση'!$G123*('Ενεργοί Πελάτες'!Y153-'Ενεργοί Πελάτες'!$S153)</f>
        <v>0</v>
      </c>
      <c r="X158" s="132">
        <f t="shared" si="284"/>
        <v>0</v>
      </c>
      <c r="Y158" s="6">
        <v>0</v>
      </c>
      <c r="Z158" s="132">
        <f t="shared" si="285"/>
        <v>0</v>
      </c>
      <c r="AA158" s="157">
        <f t="shared" si="286"/>
        <v>0</v>
      </c>
      <c r="AB158" s="158">
        <f>'Μέση Ετήσια Κατανάλωση'!$F123*'Ενεργοί Πελάτες'!AD153</f>
        <v>0</v>
      </c>
      <c r="AC158" s="132">
        <f>'Μέση Ετήσια Κατανάλωση'!$G123*('Ενεργοί Πελάτες'!AB153-'Ενεργοί Πελάτες'!$S153)</f>
        <v>0</v>
      </c>
      <c r="AD158" s="132">
        <f t="shared" si="287"/>
        <v>0</v>
      </c>
      <c r="AE158" s="6">
        <v>0</v>
      </c>
      <c r="AF158" s="132">
        <f t="shared" si="288"/>
        <v>0</v>
      </c>
      <c r="AG158" s="157">
        <f t="shared" si="289"/>
        <v>0</v>
      </c>
      <c r="AH158" s="158">
        <f>'Μέση Ετήσια Κατανάλωση'!$F123*'Ενεργοί Πελάτες'!AG153</f>
        <v>0</v>
      </c>
      <c r="AI158" s="132">
        <f>'Μέση Ετήσια Κατανάλωση'!$G123*('Ενεργοί Πελάτες'!AE153-'Ενεργοί Πελάτες'!$S153)</f>
        <v>0</v>
      </c>
      <c r="AJ158" s="132">
        <f t="shared" si="290"/>
        <v>0</v>
      </c>
      <c r="AK158" s="6">
        <v>0</v>
      </c>
      <c r="AL158" s="132">
        <f t="shared" si="291"/>
        <v>0</v>
      </c>
      <c r="AM158" s="157">
        <f t="shared" si="292"/>
        <v>0</v>
      </c>
      <c r="AN158" s="158">
        <f>'Μέση Ετήσια Κατανάλωση'!$F123*'Ενεργοί Πελάτες'!AJ153</f>
        <v>0</v>
      </c>
      <c r="AO158" s="132">
        <f>'Μέση Ετήσια Κατανάλωση'!$G123*('Ενεργοί Πελάτες'!AH153-'Ενεργοί Πελάτες'!$S153)</f>
        <v>0</v>
      </c>
      <c r="AP158" s="132">
        <f t="shared" si="293"/>
        <v>0</v>
      </c>
      <c r="AQ158" s="6">
        <v>0</v>
      </c>
      <c r="AR158" s="132">
        <f t="shared" si="294"/>
        <v>0</v>
      </c>
      <c r="AS158" s="157">
        <f t="shared" si="295"/>
        <v>0</v>
      </c>
      <c r="AT158" s="152">
        <f t="shared" si="296"/>
        <v>0</v>
      </c>
      <c r="AU158" s="153">
        <f t="shared" si="297"/>
        <v>0</v>
      </c>
    </row>
    <row r="159" spans="2:47" outlineLevel="1">
      <c r="B159" s="40" t="s">
        <v>79</v>
      </c>
      <c r="C159" s="52" t="s">
        <v>102</v>
      </c>
      <c r="D159" s="71">
        <v>0</v>
      </c>
      <c r="E159" s="58">
        <v>0</v>
      </c>
      <c r="F159" s="157">
        <f t="shared" si="276"/>
        <v>0</v>
      </c>
      <c r="G159" s="58">
        <v>0</v>
      </c>
      <c r="H159" s="157">
        <f t="shared" si="277"/>
        <v>0</v>
      </c>
      <c r="I159" s="58">
        <v>0</v>
      </c>
      <c r="J159" s="157">
        <f t="shared" si="278"/>
        <v>0</v>
      </c>
      <c r="K159" s="58">
        <v>0</v>
      </c>
      <c r="L159" s="123"/>
      <c r="M159" s="58">
        <v>0</v>
      </c>
      <c r="N159" s="157">
        <f t="shared" si="279"/>
        <v>0</v>
      </c>
      <c r="O159" s="152">
        <f t="shared" si="280"/>
        <v>0</v>
      </c>
      <c r="P159" s="153">
        <f t="shared" si="281"/>
        <v>0</v>
      </c>
      <c r="R159" s="158">
        <f>'Μέση Ετήσια Κατανάλωση'!$F124*'Ενεργοί Πελάτες'!X154</f>
        <v>4554.364725704545</v>
      </c>
      <c r="S159" s="6">
        <v>4200.7825313409085</v>
      </c>
      <c r="T159" s="132">
        <f t="shared" si="282"/>
        <v>8755.1472570454534</v>
      </c>
      <c r="U159" s="171">
        <f t="shared" si="283"/>
        <v>0</v>
      </c>
      <c r="V159" s="158">
        <f>'Μέση Ετήσια Κατανάλωση'!$F124*'Ενεργοί Πελάτες'!AA154</f>
        <v>0</v>
      </c>
      <c r="W159" s="132">
        <f>'Μέση Ετήσια Κατανάλωση'!$G124*('Ενεργοί Πελάτες'!Y154-'Ενεργοί Πελάτες'!$S154)</f>
        <v>9108.72945140909</v>
      </c>
      <c r="X159" s="132">
        <f t="shared" si="284"/>
        <v>9108.72945140909</v>
      </c>
      <c r="Y159" s="6">
        <v>88.395548590910039</v>
      </c>
      <c r="Z159" s="132">
        <f t="shared" si="285"/>
        <v>9197.125</v>
      </c>
      <c r="AA159" s="157">
        <f t="shared" si="286"/>
        <v>5.0482045587397474E-2</v>
      </c>
      <c r="AB159" s="158">
        <f>'Μέση Ετήσια Κατανάλωση'!$F124*'Ενεργοί Πελάτες'!AD154</f>
        <v>0</v>
      </c>
      <c r="AC159" s="132">
        <f>'Μέση Ετήσια Κατανάλωση'!$G124*('Ενεργοί Πελάτες'!AB154-'Ενεργοί Πελάτες'!$S154)</f>
        <v>9108.72945140909</v>
      </c>
      <c r="AD159" s="132">
        <f t="shared" si="287"/>
        <v>9108.72945140909</v>
      </c>
      <c r="AE159" s="6">
        <v>88.395548590910039</v>
      </c>
      <c r="AF159" s="132">
        <f t="shared" si="288"/>
        <v>9197.125</v>
      </c>
      <c r="AG159" s="157">
        <f t="shared" si="289"/>
        <v>0</v>
      </c>
      <c r="AH159" s="158">
        <f>'Μέση Ετήσια Κατανάλωση'!$F124*'Ενεργοί Πελάτες'!AG154</f>
        <v>0</v>
      </c>
      <c r="AI159" s="132">
        <f>'Μέση Ετήσια Κατανάλωση'!$G124*('Ενεργοί Πελάτες'!AE154-'Ενεργοί Πελάτες'!$S154)</f>
        <v>9108.72945140909</v>
      </c>
      <c r="AJ159" s="132">
        <f t="shared" si="290"/>
        <v>9108.72945140909</v>
      </c>
      <c r="AK159" s="6">
        <v>88.395548590910039</v>
      </c>
      <c r="AL159" s="132">
        <f t="shared" si="291"/>
        <v>9197.125</v>
      </c>
      <c r="AM159" s="157">
        <f t="shared" si="292"/>
        <v>0</v>
      </c>
      <c r="AN159" s="158">
        <f>'Μέση Ετήσια Κατανάλωση'!$F124*'Ενεργοί Πελάτες'!AJ154</f>
        <v>0</v>
      </c>
      <c r="AO159" s="132">
        <f>'Μέση Ετήσια Κατανάλωση'!$G124*('Ενεργοί Πελάτες'!AH154-'Ενεργοί Πελάτες'!$S154)</f>
        <v>9108.72945140909</v>
      </c>
      <c r="AP159" s="132">
        <f t="shared" si="293"/>
        <v>9108.72945140909</v>
      </c>
      <c r="AQ159" s="6">
        <v>88.395548590910039</v>
      </c>
      <c r="AR159" s="132">
        <f t="shared" si="294"/>
        <v>9197.125</v>
      </c>
      <c r="AS159" s="157">
        <f t="shared" si="295"/>
        <v>0</v>
      </c>
      <c r="AT159" s="152">
        <f t="shared" si="296"/>
        <v>45543.64725704545</v>
      </c>
      <c r="AU159" s="153">
        <f t="shared" si="297"/>
        <v>1.2388395709832967E-2</v>
      </c>
    </row>
    <row r="160" spans="2:47" outlineLevel="1">
      <c r="B160" s="40" t="s">
        <v>80</v>
      </c>
      <c r="C160" s="52" t="s">
        <v>102</v>
      </c>
      <c r="D160" s="71">
        <v>0</v>
      </c>
      <c r="E160" s="58">
        <v>0</v>
      </c>
      <c r="F160" s="157">
        <f t="shared" si="276"/>
        <v>0</v>
      </c>
      <c r="G160" s="58">
        <v>0</v>
      </c>
      <c r="H160" s="157">
        <f t="shared" si="277"/>
        <v>0</v>
      </c>
      <c r="I160" s="58">
        <v>0</v>
      </c>
      <c r="J160" s="157">
        <f t="shared" si="278"/>
        <v>0</v>
      </c>
      <c r="K160" s="58">
        <v>0</v>
      </c>
      <c r="L160" s="123"/>
      <c r="M160" s="58">
        <v>0</v>
      </c>
      <c r="N160" s="157">
        <f t="shared" si="279"/>
        <v>0</v>
      </c>
      <c r="O160" s="152">
        <f t="shared" si="280"/>
        <v>0</v>
      </c>
      <c r="P160" s="153">
        <f t="shared" si="281"/>
        <v>0</v>
      </c>
      <c r="R160" s="158">
        <f>'Μέση Ετήσια Κατανάλωση'!$F125*'Ενεργοί Πελάτες'!X155</f>
        <v>0</v>
      </c>
      <c r="S160" s="6">
        <v>0</v>
      </c>
      <c r="T160" s="132">
        <f t="shared" si="282"/>
        <v>0</v>
      </c>
      <c r="U160" s="171">
        <f t="shared" si="283"/>
        <v>0</v>
      </c>
      <c r="V160" s="158">
        <f>'Μέση Ετήσια Κατανάλωση'!$F125*'Ενεργοί Πελάτες'!AA155</f>
        <v>0</v>
      </c>
      <c r="W160" s="132">
        <f>'Μέση Ετήσια Κατανάλωση'!$G125*('Ενεργοί Πελάτες'!Y155-'Ενεργοί Πελάτες'!$S155)</f>
        <v>0</v>
      </c>
      <c r="X160" s="132">
        <f t="shared" si="284"/>
        <v>0</v>
      </c>
      <c r="Y160" s="6">
        <v>0</v>
      </c>
      <c r="Z160" s="132">
        <f t="shared" si="285"/>
        <v>0</v>
      </c>
      <c r="AA160" s="157">
        <f t="shared" si="286"/>
        <v>0</v>
      </c>
      <c r="AB160" s="158">
        <f>'Μέση Ετήσια Κατανάλωση'!$F125*'Ενεργοί Πελάτες'!AD155</f>
        <v>0</v>
      </c>
      <c r="AC160" s="132">
        <f>'Μέση Ετήσια Κατανάλωση'!$G125*('Ενεργοί Πελάτες'!AB155-'Ενεργοί Πελάτες'!$S155)</f>
        <v>0</v>
      </c>
      <c r="AD160" s="132">
        <f t="shared" si="287"/>
        <v>0</v>
      </c>
      <c r="AE160" s="6">
        <v>0</v>
      </c>
      <c r="AF160" s="132">
        <f t="shared" si="288"/>
        <v>0</v>
      </c>
      <c r="AG160" s="157">
        <f t="shared" si="289"/>
        <v>0</v>
      </c>
      <c r="AH160" s="158">
        <f>'Μέση Ετήσια Κατανάλωση'!$F125*'Ενεργοί Πελάτες'!AG155</f>
        <v>0</v>
      </c>
      <c r="AI160" s="132">
        <f>'Μέση Ετήσια Κατανάλωση'!$G125*('Ενεργοί Πελάτες'!AE155-'Ενεργοί Πελάτες'!$S155)</f>
        <v>0</v>
      </c>
      <c r="AJ160" s="132">
        <f t="shared" si="290"/>
        <v>0</v>
      </c>
      <c r="AK160" s="6">
        <v>0</v>
      </c>
      <c r="AL160" s="132">
        <f t="shared" si="291"/>
        <v>0</v>
      </c>
      <c r="AM160" s="157">
        <f t="shared" si="292"/>
        <v>0</v>
      </c>
      <c r="AN160" s="158">
        <f>'Μέση Ετήσια Κατανάλωση'!$F125*'Ενεργοί Πελάτες'!AJ155</f>
        <v>0</v>
      </c>
      <c r="AO160" s="132">
        <f>'Μέση Ετήσια Κατανάλωση'!$G125*('Ενεργοί Πελάτες'!AH155-'Ενεργοί Πελάτες'!$S155)</f>
        <v>0</v>
      </c>
      <c r="AP160" s="132">
        <f t="shared" si="293"/>
        <v>0</v>
      </c>
      <c r="AQ160" s="6">
        <v>0</v>
      </c>
      <c r="AR160" s="132">
        <f t="shared" si="294"/>
        <v>0</v>
      </c>
      <c r="AS160" s="157">
        <f t="shared" si="295"/>
        <v>0</v>
      </c>
      <c r="AT160" s="152">
        <f t="shared" si="296"/>
        <v>0</v>
      </c>
      <c r="AU160" s="153">
        <f t="shared" si="297"/>
        <v>0</v>
      </c>
    </row>
    <row r="161" spans="1:47" outlineLevel="1">
      <c r="B161" s="40" t="s">
        <v>81</v>
      </c>
      <c r="C161" s="52" t="s">
        <v>102</v>
      </c>
      <c r="D161" s="71">
        <v>0</v>
      </c>
      <c r="E161" s="58">
        <v>0</v>
      </c>
      <c r="F161" s="157">
        <f t="shared" si="276"/>
        <v>0</v>
      </c>
      <c r="G161" s="58">
        <v>0</v>
      </c>
      <c r="H161" s="157">
        <f t="shared" si="277"/>
        <v>0</v>
      </c>
      <c r="I161" s="58">
        <v>0</v>
      </c>
      <c r="J161" s="157">
        <f t="shared" si="278"/>
        <v>0</v>
      </c>
      <c r="K161" s="58">
        <v>0</v>
      </c>
      <c r="L161" s="123"/>
      <c r="M161" s="58">
        <v>0</v>
      </c>
      <c r="N161" s="157">
        <f t="shared" si="279"/>
        <v>0</v>
      </c>
      <c r="O161" s="152">
        <f t="shared" si="280"/>
        <v>0</v>
      </c>
      <c r="P161" s="153">
        <f t="shared" si="281"/>
        <v>0</v>
      </c>
      <c r="R161" s="158">
        <f>'Μέση Ετήσια Κατανάλωση'!$F126*'Ενεργοί Πελάτες'!X156</f>
        <v>0</v>
      </c>
      <c r="S161" s="6">
        <v>0</v>
      </c>
      <c r="T161" s="132">
        <f t="shared" si="282"/>
        <v>0</v>
      </c>
      <c r="U161" s="171">
        <f t="shared" si="283"/>
        <v>0</v>
      </c>
      <c r="V161" s="158">
        <f>'Μέση Ετήσια Κατανάλωση'!$F126*'Ενεργοί Πελάτες'!AA156</f>
        <v>0</v>
      </c>
      <c r="W161" s="132">
        <f>'Μέση Ετήσια Κατανάλωση'!$G126*('Ενεργοί Πελάτες'!Y156-'Ενεργοί Πελάτες'!$S156)</f>
        <v>0</v>
      </c>
      <c r="X161" s="132">
        <f t="shared" si="284"/>
        <v>0</v>
      </c>
      <c r="Y161" s="6">
        <v>0</v>
      </c>
      <c r="Z161" s="132">
        <f t="shared" si="285"/>
        <v>0</v>
      </c>
      <c r="AA161" s="157">
        <f t="shared" si="286"/>
        <v>0</v>
      </c>
      <c r="AB161" s="158">
        <f>'Μέση Ετήσια Κατανάλωση'!$F126*'Ενεργοί Πελάτες'!AD156</f>
        <v>0</v>
      </c>
      <c r="AC161" s="132">
        <f>'Μέση Ετήσια Κατανάλωση'!$G126*('Ενεργοί Πελάτες'!AB156-'Ενεργοί Πελάτες'!$S156)</f>
        <v>0</v>
      </c>
      <c r="AD161" s="132">
        <f t="shared" si="287"/>
        <v>0</v>
      </c>
      <c r="AE161" s="6">
        <v>0</v>
      </c>
      <c r="AF161" s="132">
        <f t="shared" si="288"/>
        <v>0</v>
      </c>
      <c r="AG161" s="157">
        <f t="shared" si="289"/>
        <v>0</v>
      </c>
      <c r="AH161" s="158">
        <f>'Μέση Ετήσια Κατανάλωση'!$F126*'Ενεργοί Πελάτες'!AG156</f>
        <v>0</v>
      </c>
      <c r="AI161" s="132">
        <f>'Μέση Ετήσια Κατανάλωση'!$G126*('Ενεργοί Πελάτες'!AE156-'Ενεργοί Πελάτες'!$S156)</f>
        <v>0</v>
      </c>
      <c r="AJ161" s="132">
        <f t="shared" si="290"/>
        <v>0</v>
      </c>
      <c r="AK161" s="6">
        <v>0</v>
      </c>
      <c r="AL161" s="132">
        <f t="shared" si="291"/>
        <v>0</v>
      </c>
      <c r="AM161" s="157">
        <f t="shared" si="292"/>
        <v>0</v>
      </c>
      <c r="AN161" s="158">
        <f>'Μέση Ετήσια Κατανάλωση'!$F126*'Ενεργοί Πελάτες'!AJ156</f>
        <v>0</v>
      </c>
      <c r="AO161" s="132">
        <f>'Μέση Ετήσια Κατανάλωση'!$G126*('Ενεργοί Πελάτες'!AH156-'Ενεργοί Πελάτες'!$S156)</f>
        <v>0</v>
      </c>
      <c r="AP161" s="132">
        <f t="shared" si="293"/>
        <v>0</v>
      </c>
      <c r="AQ161" s="6">
        <v>0</v>
      </c>
      <c r="AR161" s="132">
        <f t="shared" si="294"/>
        <v>0</v>
      </c>
      <c r="AS161" s="157">
        <f t="shared" si="295"/>
        <v>0</v>
      </c>
      <c r="AT161" s="152">
        <f t="shared" si="296"/>
        <v>0</v>
      </c>
      <c r="AU161" s="153">
        <f t="shared" si="297"/>
        <v>0</v>
      </c>
    </row>
    <row r="162" spans="1:47" s="43" customFormat="1" outlineLevel="1">
      <c r="A162"/>
      <c r="B162" s="40" t="s">
        <v>82</v>
      </c>
      <c r="C162" s="52" t="s">
        <v>102</v>
      </c>
      <c r="D162" s="71">
        <v>0</v>
      </c>
      <c r="E162" s="58">
        <v>0</v>
      </c>
      <c r="F162" s="157">
        <f t="shared" si="276"/>
        <v>0</v>
      </c>
      <c r="G162" s="58">
        <v>8342.2056000000011</v>
      </c>
      <c r="H162" s="157">
        <f t="shared" si="277"/>
        <v>0</v>
      </c>
      <c r="I162" s="58">
        <v>9648.5213999999996</v>
      </c>
      <c r="J162" s="157">
        <f t="shared" si="278"/>
        <v>0.15659117775759426</v>
      </c>
      <c r="K162" s="58">
        <v>8082.0010000000011</v>
      </c>
      <c r="L162" s="123"/>
      <c r="M162" s="58">
        <v>7954.8718571428572</v>
      </c>
      <c r="N162" s="157">
        <f t="shared" si="279"/>
        <v>-0.17553462055410299</v>
      </c>
      <c r="O162" s="152">
        <f t="shared" si="280"/>
        <v>25945.598857142857</v>
      </c>
      <c r="P162" s="153">
        <f t="shared" si="281"/>
        <v>0</v>
      </c>
      <c r="Q162"/>
      <c r="R162" s="158">
        <f>'Μέση Ετήσια Κατανάλωση'!$F127*'Ενεργοί Πελάτες'!X157</f>
        <v>0</v>
      </c>
      <c r="S162" s="6">
        <v>8755.1472570454534</v>
      </c>
      <c r="T162" s="132">
        <f t="shared" si="282"/>
        <v>8755.1472570454534</v>
      </c>
      <c r="U162" s="171">
        <f t="shared" si="283"/>
        <v>0.10060192222757318</v>
      </c>
      <c r="V162" s="158">
        <f>'Μέση Ετήσια Κατανάλωση'!$F127*'Ενεργοί Πελάτες'!AA157</f>
        <v>0</v>
      </c>
      <c r="W162" s="132">
        <f>'Μέση Ετήσια Κατανάλωση'!$G127*('Ενεργοί Πελάτες'!Y157-'Ενεργοί Πελάτες'!$S157)</f>
        <v>0</v>
      </c>
      <c r="X162" s="132">
        <f t="shared" si="284"/>
        <v>0</v>
      </c>
      <c r="Y162" s="6">
        <v>9197.125</v>
      </c>
      <c r="Z162" s="132">
        <f t="shared" si="285"/>
        <v>9197.125</v>
      </c>
      <c r="AA162" s="157">
        <f t="shared" si="286"/>
        <v>5.0482045587397474E-2</v>
      </c>
      <c r="AB162" s="158">
        <f>'Μέση Ετήσια Κατανάλωση'!$F127*'Ενεργοί Πελάτες'!AD157</f>
        <v>0</v>
      </c>
      <c r="AC162" s="132">
        <f>'Μέση Ετήσια Κατανάλωση'!$G127*('Ενεργοί Πελάτες'!AB157-'Ενεργοί Πελάτες'!$S157)</f>
        <v>0</v>
      </c>
      <c r="AD162" s="132">
        <f t="shared" si="287"/>
        <v>0</v>
      </c>
      <c r="AE162" s="6">
        <v>9197.125</v>
      </c>
      <c r="AF162" s="132">
        <f t="shared" si="288"/>
        <v>9197.125</v>
      </c>
      <c r="AG162" s="157">
        <f t="shared" si="289"/>
        <v>0</v>
      </c>
      <c r="AH162" s="158">
        <f>'Μέση Ετήσια Κατανάλωση'!$F127*'Ενεργοί Πελάτες'!AG157</f>
        <v>0</v>
      </c>
      <c r="AI162" s="132">
        <f>'Μέση Ετήσια Κατανάλωση'!$G127*('Ενεργοί Πελάτες'!AE157-'Ενεργοί Πελάτες'!$S157)</f>
        <v>0</v>
      </c>
      <c r="AJ162" s="132">
        <f t="shared" si="290"/>
        <v>0</v>
      </c>
      <c r="AK162" s="6">
        <v>9197.125</v>
      </c>
      <c r="AL162" s="132">
        <f t="shared" si="291"/>
        <v>9197.125</v>
      </c>
      <c r="AM162" s="157">
        <f t="shared" si="292"/>
        <v>0</v>
      </c>
      <c r="AN162" s="158">
        <f>'Μέση Ετήσια Κατανάλωση'!$F127*'Ενεργοί Πελάτες'!AJ157</f>
        <v>0</v>
      </c>
      <c r="AO162" s="132">
        <f>'Μέση Ετήσια Κατανάλωση'!$G127*('Ενεργοί Πελάτες'!AH157-'Ενεργοί Πελάτες'!$S157)</f>
        <v>0</v>
      </c>
      <c r="AP162" s="132">
        <f t="shared" si="293"/>
        <v>0</v>
      </c>
      <c r="AQ162" s="6">
        <v>9197.125</v>
      </c>
      <c r="AR162" s="132">
        <f t="shared" si="294"/>
        <v>9197.125</v>
      </c>
      <c r="AS162" s="157">
        <f t="shared" si="295"/>
        <v>0</v>
      </c>
      <c r="AT162" s="152">
        <f t="shared" si="296"/>
        <v>45543.64725704545</v>
      </c>
      <c r="AU162" s="153">
        <f t="shared" si="297"/>
        <v>1.2388395709832967E-2</v>
      </c>
    </row>
    <row r="163" spans="1:47" s="43" customFormat="1" outlineLevel="1">
      <c r="A163"/>
      <c r="B163" s="40" t="s">
        <v>83</v>
      </c>
      <c r="C163" s="52" t="s">
        <v>102</v>
      </c>
      <c r="D163" s="71">
        <v>0</v>
      </c>
      <c r="E163" s="58">
        <v>674.13633333333337</v>
      </c>
      <c r="F163" s="157">
        <f t="shared" si="276"/>
        <v>0</v>
      </c>
      <c r="G163" s="58">
        <v>8342.2056000000011</v>
      </c>
      <c r="H163" s="157">
        <f t="shared" si="277"/>
        <v>11.374656560567127</v>
      </c>
      <c r="I163" s="58">
        <v>9648.5213999999996</v>
      </c>
      <c r="J163" s="157">
        <f t="shared" si="278"/>
        <v>0.15659117775759426</v>
      </c>
      <c r="K163" s="58">
        <v>8082.0010000000011</v>
      </c>
      <c r="L163" s="123"/>
      <c r="M163" s="58">
        <v>7954.8718571428572</v>
      </c>
      <c r="N163" s="157">
        <f t="shared" si="279"/>
        <v>-0.17553462055410299</v>
      </c>
      <c r="O163" s="152">
        <f t="shared" si="280"/>
        <v>26619.735190476193</v>
      </c>
      <c r="P163" s="153">
        <f t="shared" si="281"/>
        <v>0</v>
      </c>
      <c r="Q163"/>
      <c r="R163" s="158">
        <f>'Μέση Ετήσια Κατανάλωση'!$F128*'Ενεργοί Πελάτες'!X158</f>
        <v>0</v>
      </c>
      <c r="S163" s="6">
        <v>8755.1472570454534</v>
      </c>
      <c r="T163" s="132">
        <f t="shared" si="282"/>
        <v>8755.1472570454534</v>
      </c>
      <c r="U163" s="171">
        <f t="shared" si="283"/>
        <v>0.10060192222757318</v>
      </c>
      <c r="V163" s="158">
        <f>'Μέση Ετήσια Κατανάλωση'!$F128*'Ενεργοί Πελάτες'!AA158</f>
        <v>0</v>
      </c>
      <c r="W163" s="132">
        <f>'Μέση Ετήσια Κατανάλωση'!$G128*('Ενεργοί Πελάτες'!Y158-'Ενεργοί Πελάτες'!$S158)</f>
        <v>0</v>
      </c>
      <c r="X163" s="132">
        <f t="shared" si="284"/>
        <v>0</v>
      </c>
      <c r="Y163" s="6">
        <v>9197.125</v>
      </c>
      <c r="Z163" s="132">
        <f t="shared" si="285"/>
        <v>9197.125</v>
      </c>
      <c r="AA163" s="157">
        <f t="shared" si="286"/>
        <v>5.0482045587397474E-2</v>
      </c>
      <c r="AB163" s="158">
        <f>'Μέση Ετήσια Κατανάλωση'!$F128*'Ενεργοί Πελάτες'!AD158</f>
        <v>0</v>
      </c>
      <c r="AC163" s="132">
        <f>'Μέση Ετήσια Κατανάλωση'!$G128*('Ενεργοί Πελάτες'!AB158-'Ενεργοί Πελάτες'!$S158)</f>
        <v>0</v>
      </c>
      <c r="AD163" s="132">
        <f t="shared" si="287"/>
        <v>0</v>
      </c>
      <c r="AE163" s="6">
        <v>9197.125</v>
      </c>
      <c r="AF163" s="132">
        <f t="shared" si="288"/>
        <v>9197.125</v>
      </c>
      <c r="AG163" s="157">
        <f t="shared" si="289"/>
        <v>0</v>
      </c>
      <c r="AH163" s="158">
        <f>'Μέση Ετήσια Κατανάλωση'!$F128*'Ενεργοί Πελάτες'!AG158</f>
        <v>0</v>
      </c>
      <c r="AI163" s="132">
        <f>'Μέση Ετήσια Κατανάλωση'!$G128*('Ενεργοί Πελάτες'!AE158-'Ενεργοί Πελάτες'!$S158)</f>
        <v>0</v>
      </c>
      <c r="AJ163" s="132">
        <f t="shared" si="290"/>
        <v>0</v>
      </c>
      <c r="AK163" s="6">
        <v>9197.125</v>
      </c>
      <c r="AL163" s="132">
        <f t="shared" si="291"/>
        <v>9197.125</v>
      </c>
      <c r="AM163" s="157">
        <f t="shared" si="292"/>
        <v>0</v>
      </c>
      <c r="AN163" s="158">
        <f>'Μέση Ετήσια Κατανάλωση'!$F128*'Ενεργοί Πελάτες'!AJ158</f>
        <v>0</v>
      </c>
      <c r="AO163" s="132">
        <f>'Μέση Ετήσια Κατανάλωση'!$G128*('Ενεργοί Πελάτες'!AH158-'Ενεργοί Πελάτες'!$S158)</f>
        <v>0</v>
      </c>
      <c r="AP163" s="132">
        <f t="shared" si="293"/>
        <v>0</v>
      </c>
      <c r="AQ163" s="6">
        <v>9197.125</v>
      </c>
      <c r="AR163" s="132">
        <f t="shared" si="294"/>
        <v>9197.125</v>
      </c>
      <c r="AS163" s="157">
        <f t="shared" si="295"/>
        <v>0</v>
      </c>
      <c r="AT163" s="152">
        <f t="shared" si="296"/>
        <v>45543.64725704545</v>
      </c>
      <c r="AU163" s="153">
        <f t="shared" si="297"/>
        <v>1.2388395709832967E-2</v>
      </c>
    </row>
    <row r="164" spans="1:47" outlineLevel="1">
      <c r="B164" s="40" t="s">
        <v>84</v>
      </c>
      <c r="C164" s="52" t="s">
        <v>102</v>
      </c>
      <c r="D164" s="71">
        <v>0</v>
      </c>
      <c r="E164" s="58">
        <v>0</v>
      </c>
      <c r="F164" s="157">
        <f t="shared" si="276"/>
        <v>0</v>
      </c>
      <c r="G164" s="58">
        <v>0</v>
      </c>
      <c r="H164" s="157">
        <f t="shared" si="277"/>
        <v>0</v>
      </c>
      <c r="I164" s="58">
        <v>0</v>
      </c>
      <c r="J164" s="157">
        <f t="shared" si="278"/>
        <v>0</v>
      </c>
      <c r="K164" s="58">
        <v>0</v>
      </c>
      <c r="L164" s="123"/>
      <c r="M164" s="58">
        <v>0</v>
      </c>
      <c r="N164" s="157">
        <f t="shared" si="279"/>
        <v>0</v>
      </c>
      <c r="O164" s="152">
        <f t="shared" si="280"/>
        <v>0</v>
      </c>
      <c r="P164" s="153">
        <f t="shared" si="281"/>
        <v>0</v>
      </c>
      <c r="R164" s="158">
        <f>'Μέση Ετήσια Κατανάλωση'!$F129*'Ενεργοί Πελάτες'!X159</f>
        <v>0</v>
      </c>
      <c r="S164" s="6">
        <v>0</v>
      </c>
      <c r="T164" s="132">
        <f t="shared" si="282"/>
        <v>0</v>
      </c>
      <c r="U164" s="171">
        <f t="shared" si="283"/>
        <v>0</v>
      </c>
      <c r="V164" s="158">
        <f>'Μέση Ετήσια Κατανάλωση'!$F129*'Ενεργοί Πελάτες'!AA159</f>
        <v>0</v>
      </c>
      <c r="W164" s="132">
        <f>'Μέση Ετήσια Κατανάλωση'!$G129*('Ενεργοί Πελάτες'!Y159-'Ενεργοί Πελάτες'!$S159)</f>
        <v>0</v>
      </c>
      <c r="X164" s="132">
        <f t="shared" si="284"/>
        <v>0</v>
      </c>
      <c r="Y164" s="6">
        <v>0</v>
      </c>
      <c r="Z164" s="132">
        <f t="shared" si="285"/>
        <v>0</v>
      </c>
      <c r="AA164" s="157">
        <f t="shared" si="286"/>
        <v>0</v>
      </c>
      <c r="AB164" s="158">
        <f>'Μέση Ετήσια Κατανάλωση'!$F129*'Ενεργοί Πελάτες'!AD159</f>
        <v>0</v>
      </c>
      <c r="AC164" s="132">
        <f>'Μέση Ετήσια Κατανάλωση'!$G129*('Ενεργοί Πελάτες'!AB159-'Ενεργοί Πελάτες'!$S159)</f>
        <v>0</v>
      </c>
      <c r="AD164" s="132">
        <f t="shared" si="287"/>
        <v>0</v>
      </c>
      <c r="AE164" s="6">
        <v>0</v>
      </c>
      <c r="AF164" s="132">
        <f t="shared" si="288"/>
        <v>0</v>
      </c>
      <c r="AG164" s="157">
        <f t="shared" si="289"/>
        <v>0</v>
      </c>
      <c r="AH164" s="158">
        <f>'Μέση Ετήσια Κατανάλωση'!$F129*'Ενεργοί Πελάτες'!AG159</f>
        <v>0</v>
      </c>
      <c r="AI164" s="132">
        <f>'Μέση Ετήσια Κατανάλωση'!$G129*('Ενεργοί Πελάτες'!AE159-'Ενεργοί Πελάτες'!$S159)</f>
        <v>0</v>
      </c>
      <c r="AJ164" s="132">
        <f t="shared" si="290"/>
        <v>0</v>
      </c>
      <c r="AK164" s="6">
        <v>0</v>
      </c>
      <c r="AL164" s="132">
        <f t="shared" si="291"/>
        <v>0</v>
      </c>
      <c r="AM164" s="157">
        <f t="shared" si="292"/>
        <v>0</v>
      </c>
      <c r="AN164" s="158">
        <f>'Μέση Ετήσια Κατανάλωση'!$F129*'Ενεργοί Πελάτες'!AJ159</f>
        <v>0</v>
      </c>
      <c r="AO164" s="132">
        <f>'Μέση Ετήσια Κατανάλωση'!$G129*('Ενεργοί Πελάτες'!AH159-'Ενεργοί Πελάτες'!$S159)</f>
        <v>0</v>
      </c>
      <c r="AP164" s="132">
        <f t="shared" si="293"/>
        <v>0</v>
      </c>
      <c r="AQ164" s="6">
        <v>0</v>
      </c>
      <c r="AR164" s="132">
        <f t="shared" si="294"/>
        <v>0</v>
      </c>
      <c r="AS164" s="157">
        <f t="shared" si="295"/>
        <v>0</v>
      </c>
      <c r="AT164" s="152">
        <f t="shared" si="296"/>
        <v>0</v>
      </c>
      <c r="AU164" s="153">
        <f t="shared" si="297"/>
        <v>0</v>
      </c>
    </row>
    <row r="165" spans="1:47" s="43" customFormat="1" outlineLevel="1">
      <c r="A165"/>
      <c r="B165" s="40" t="s">
        <v>86</v>
      </c>
      <c r="C165" s="52" t="s">
        <v>102</v>
      </c>
      <c r="D165" s="71">
        <v>0</v>
      </c>
      <c r="E165" s="58">
        <v>0</v>
      </c>
      <c r="F165" s="157">
        <f t="shared" si="276"/>
        <v>0</v>
      </c>
      <c r="G165" s="58">
        <v>0</v>
      </c>
      <c r="H165" s="157">
        <f t="shared" si="277"/>
        <v>0</v>
      </c>
      <c r="I165" s="58">
        <v>0</v>
      </c>
      <c r="J165" s="157">
        <f t="shared" si="278"/>
        <v>0</v>
      </c>
      <c r="K165" s="58">
        <v>0</v>
      </c>
      <c r="L165" s="123"/>
      <c r="M165" s="58">
        <v>0</v>
      </c>
      <c r="N165" s="157">
        <f t="shared" si="279"/>
        <v>0</v>
      </c>
      <c r="O165" s="152">
        <f t="shared" si="280"/>
        <v>0</v>
      </c>
      <c r="P165" s="153">
        <f t="shared" si="281"/>
        <v>0</v>
      </c>
      <c r="Q165"/>
      <c r="R165" s="158">
        <f>'Μέση Ετήσια Κατανάλωση'!$F130*'Ενεργοί Πελάτες'!X160</f>
        <v>0</v>
      </c>
      <c r="S165" s="6">
        <v>0</v>
      </c>
      <c r="T165" s="132">
        <f t="shared" si="282"/>
        <v>0</v>
      </c>
      <c r="U165" s="171">
        <f t="shared" si="283"/>
        <v>0</v>
      </c>
      <c r="V165" s="158">
        <f>'Μέση Ετήσια Κατανάλωση'!$F130*'Ενεργοί Πελάτες'!AA160</f>
        <v>0</v>
      </c>
      <c r="W165" s="132">
        <f>'Μέση Ετήσια Κατανάλωση'!$G130*('Ενεργοί Πελάτες'!Y160-'Ενεργοί Πελάτες'!$S160)</f>
        <v>0</v>
      </c>
      <c r="X165" s="132">
        <f t="shared" si="284"/>
        <v>0</v>
      </c>
      <c r="Y165" s="6">
        <v>0</v>
      </c>
      <c r="Z165" s="132">
        <f t="shared" si="285"/>
        <v>0</v>
      </c>
      <c r="AA165" s="157">
        <f t="shared" si="286"/>
        <v>0</v>
      </c>
      <c r="AB165" s="158">
        <f>'Μέση Ετήσια Κατανάλωση'!$F130*'Ενεργοί Πελάτες'!AD160</f>
        <v>0</v>
      </c>
      <c r="AC165" s="132">
        <f>'Μέση Ετήσια Κατανάλωση'!$G130*('Ενεργοί Πελάτες'!AB160-'Ενεργοί Πελάτες'!$S160)</f>
        <v>0</v>
      </c>
      <c r="AD165" s="132">
        <f t="shared" si="287"/>
        <v>0</v>
      </c>
      <c r="AE165" s="6">
        <v>0</v>
      </c>
      <c r="AF165" s="132">
        <f t="shared" si="288"/>
        <v>0</v>
      </c>
      <c r="AG165" s="157">
        <f t="shared" si="289"/>
        <v>0</v>
      </c>
      <c r="AH165" s="158">
        <f>'Μέση Ετήσια Κατανάλωση'!$F130*'Ενεργοί Πελάτες'!AG160</f>
        <v>0</v>
      </c>
      <c r="AI165" s="132">
        <f>'Μέση Ετήσια Κατανάλωση'!$G130*('Ενεργοί Πελάτες'!AE160-'Ενεργοί Πελάτες'!$S160)</f>
        <v>0</v>
      </c>
      <c r="AJ165" s="132">
        <f t="shared" si="290"/>
        <v>0</v>
      </c>
      <c r="AK165" s="6">
        <v>0</v>
      </c>
      <c r="AL165" s="132">
        <f t="shared" si="291"/>
        <v>0</v>
      </c>
      <c r="AM165" s="157">
        <f t="shared" si="292"/>
        <v>0</v>
      </c>
      <c r="AN165" s="158">
        <f>'Μέση Ετήσια Κατανάλωση'!$F130*'Ενεργοί Πελάτες'!AJ160</f>
        <v>0</v>
      </c>
      <c r="AO165" s="132">
        <f>'Μέση Ετήσια Κατανάλωση'!$G130*('Ενεργοί Πελάτες'!AH160-'Ενεργοί Πελάτες'!$S160)</f>
        <v>0</v>
      </c>
      <c r="AP165" s="132">
        <f t="shared" si="293"/>
        <v>0</v>
      </c>
      <c r="AQ165" s="6">
        <v>0</v>
      </c>
      <c r="AR165" s="132">
        <f t="shared" si="294"/>
        <v>0</v>
      </c>
      <c r="AS165" s="157">
        <f t="shared" si="295"/>
        <v>0</v>
      </c>
      <c r="AT165" s="152">
        <f t="shared" si="296"/>
        <v>0</v>
      </c>
      <c r="AU165" s="153">
        <f t="shared" si="297"/>
        <v>0</v>
      </c>
    </row>
    <row r="166" spans="1:47" outlineLevel="1">
      <c r="B166" s="40" t="s">
        <v>87</v>
      </c>
      <c r="C166" s="52" t="s">
        <v>102</v>
      </c>
      <c r="D166" s="71">
        <v>0</v>
      </c>
      <c r="E166" s="58">
        <v>0</v>
      </c>
      <c r="F166" s="157">
        <f t="shared" si="276"/>
        <v>0</v>
      </c>
      <c r="G166" s="58">
        <v>0</v>
      </c>
      <c r="H166" s="157">
        <f t="shared" si="277"/>
        <v>0</v>
      </c>
      <c r="I166" s="58">
        <v>0</v>
      </c>
      <c r="J166" s="157">
        <f t="shared" si="278"/>
        <v>0</v>
      </c>
      <c r="K166" s="58">
        <v>0</v>
      </c>
      <c r="L166" s="123"/>
      <c r="M166" s="58">
        <v>0</v>
      </c>
      <c r="N166" s="157">
        <f t="shared" si="279"/>
        <v>0</v>
      </c>
      <c r="O166" s="152">
        <f t="shared" si="280"/>
        <v>0</v>
      </c>
      <c r="P166" s="153">
        <f t="shared" si="281"/>
        <v>0</v>
      </c>
      <c r="R166" s="158">
        <f>'Μέση Ετήσια Κατανάλωση'!$F131*'Ενεργοί Πελάτες'!X161</f>
        <v>0</v>
      </c>
      <c r="S166" s="6">
        <v>0</v>
      </c>
      <c r="T166" s="132">
        <f t="shared" si="282"/>
        <v>0</v>
      </c>
      <c r="U166" s="171">
        <f t="shared" si="283"/>
        <v>0</v>
      </c>
      <c r="V166" s="158">
        <f>'Μέση Ετήσια Κατανάλωση'!$F131*'Ενεργοί Πελάτες'!AA161</f>
        <v>0</v>
      </c>
      <c r="W166" s="132">
        <f>'Μέση Ετήσια Κατανάλωση'!$G131*('Ενεργοί Πελάτες'!Y161-'Ενεργοί Πελάτες'!$S161)</f>
        <v>0</v>
      </c>
      <c r="X166" s="132">
        <f t="shared" si="284"/>
        <v>0</v>
      </c>
      <c r="Y166" s="6">
        <v>0</v>
      </c>
      <c r="Z166" s="132">
        <f t="shared" si="285"/>
        <v>0</v>
      </c>
      <c r="AA166" s="157">
        <f t="shared" si="286"/>
        <v>0</v>
      </c>
      <c r="AB166" s="158">
        <f>'Μέση Ετήσια Κατανάλωση'!$F131*'Ενεργοί Πελάτες'!AD161</f>
        <v>0</v>
      </c>
      <c r="AC166" s="132">
        <f>'Μέση Ετήσια Κατανάλωση'!$G131*('Ενεργοί Πελάτες'!AB161-'Ενεργοί Πελάτες'!$S161)</f>
        <v>0</v>
      </c>
      <c r="AD166" s="132">
        <f t="shared" si="287"/>
        <v>0</v>
      </c>
      <c r="AE166" s="6">
        <v>0</v>
      </c>
      <c r="AF166" s="132">
        <f t="shared" si="288"/>
        <v>0</v>
      </c>
      <c r="AG166" s="157">
        <f t="shared" si="289"/>
        <v>0</v>
      </c>
      <c r="AH166" s="158">
        <f>'Μέση Ετήσια Κατανάλωση'!$F131*'Ενεργοί Πελάτες'!AG161</f>
        <v>0</v>
      </c>
      <c r="AI166" s="132">
        <f>'Μέση Ετήσια Κατανάλωση'!$G131*('Ενεργοί Πελάτες'!AE161-'Ενεργοί Πελάτες'!$S161)</f>
        <v>0</v>
      </c>
      <c r="AJ166" s="132">
        <f t="shared" si="290"/>
        <v>0</v>
      </c>
      <c r="AK166" s="6">
        <v>0</v>
      </c>
      <c r="AL166" s="132">
        <f t="shared" si="291"/>
        <v>0</v>
      </c>
      <c r="AM166" s="157">
        <f t="shared" si="292"/>
        <v>0</v>
      </c>
      <c r="AN166" s="158">
        <f>'Μέση Ετήσια Κατανάλωση'!$F131*'Ενεργοί Πελάτες'!AJ161</f>
        <v>0</v>
      </c>
      <c r="AO166" s="132">
        <f>'Μέση Ετήσια Κατανάλωση'!$G131*('Ενεργοί Πελάτες'!AH161-'Ενεργοί Πελάτες'!$S161)</f>
        <v>0</v>
      </c>
      <c r="AP166" s="132">
        <f t="shared" si="293"/>
        <v>0</v>
      </c>
      <c r="AQ166" s="6">
        <v>0</v>
      </c>
      <c r="AR166" s="132">
        <f t="shared" si="294"/>
        <v>0</v>
      </c>
      <c r="AS166" s="157">
        <f t="shared" si="295"/>
        <v>0</v>
      </c>
      <c r="AT166" s="152">
        <f t="shared" si="296"/>
        <v>0</v>
      </c>
      <c r="AU166" s="153">
        <f t="shared" si="297"/>
        <v>0</v>
      </c>
    </row>
    <row r="167" spans="1:47" ht="15" customHeight="1" outlineLevel="1">
      <c r="B167" s="40" t="s">
        <v>88</v>
      </c>
      <c r="C167" s="52" t="s">
        <v>102</v>
      </c>
      <c r="D167" s="71">
        <v>0</v>
      </c>
      <c r="E167" s="58">
        <v>0</v>
      </c>
      <c r="F167" s="157">
        <f t="shared" si="276"/>
        <v>0</v>
      </c>
      <c r="G167" s="58">
        <v>0</v>
      </c>
      <c r="H167" s="157">
        <f t="shared" si="277"/>
        <v>0</v>
      </c>
      <c r="I167" s="58">
        <v>0</v>
      </c>
      <c r="J167" s="157">
        <f t="shared" si="278"/>
        <v>0</v>
      </c>
      <c r="K167" s="58">
        <v>0</v>
      </c>
      <c r="L167" s="123"/>
      <c r="M167" s="58">
        <v>0</v>
      </c>
      <c r="N167" s="157">
        <f t="shared" si="279"/>
        <v>0</v>
      </c>
      <c r="O167" s="152">
        <f t="shared" si="280"/>
        <v>0</v>
      </c>
      <c r="P167" s="153">
        <f t="shared" si="281"/>
        <v>0</v>
      </c>
      <c r="R167" s="158">
        <f>'Μέση Ετήσια Κατανάλωση'!$F132*'Ενεργοί Πελάτες'!X162</f>
        <v>0</v>
      </c>
      <c r="S167" s="6">
        <v>0</v>
      </c>
      <c r="T167" s="132">
        <f t="shared" si="282"/>
        <v>0</v>
      </c>
      <c r="U167" s="171">
        <f t="shared" si="283"/>
        <v>0</v>
      </c>
      <c r="V167" s="158">
        <f>'Μέση Ετήσια Κατανάλωση'!$F132*'Ενεργοί Πελάτες'!AA162</f>
        <v>0</v>
      </c>
      <c r="W167" s="132">
        <f>'Μέση Ετήσια Κατανάλωση'!$G132*('Ενεργοί Πελάτες'!Y162-'Ενεργοί Πελάτες'!$S162)</f>
        <v>0</v>
      </c>
      <c r="X167" s="132">
        <f t="shared" si="284"/>
        <v>0</v>
      </c>
      <c r="Y167" s="6">
        <v>0</v>
      </c>
      <c r="Z167" s="132">
        <f t="shared" si="285"/>
        <v>0</v>
      </c>
      <c r="AA167" s="157">
        <f t="shared" si="286"/>
        <v>0</v>
      </c>
      <c r="AB167" s="158">
        <f>'Μέση Ετήσια Κατανάλωση'!$F132*'Ενεργοί Πελάτες'!AD162</f>
        <v>0</v>
      </c>
      <c r="AC167" s="132">
        <f>'Μέση Ετήσια Κατανάλωση'!$G132*('Ενεργοί Πελάτες'!AB162-'Ενεργοί Πελάτες'!$S162)</f>
        <v>0</v>
      </c>
      <c r="AD167" s="132">
        <f t="shared" si="287"/>
        <v>0</v>
      </c>
      <c r="AE167" s="6">
        <v>0</v>
      </c>
      <c r="AF167" s="132">
        <f t="shared" si="288"/>
        <v>0</v>
      </c>
      <c r="AG167" s="157">
        <f t="shared" si="289"/>
        <v>0</v>
      </c>
      <c r="AH167" s="158">
        <f>'Μέση Ετήσια Κατανάλωση'!$F132*'Ενεργοί Πελάτες'!AG162</f>
        <v>0</v>
      </c>
      <c r="AI167" s="132">
        <f>'Μέση Ετήσια Κατανάλωση'!$G132*('Ενεργοί Πελάτες'!AE162-'Ενεργοί Πελάτες'!$S162)</f>
        <v>0</v>
      </c>
      <c r="AJ167" s="132">
        <f t="shared" si="290"/>
        <v>0</v>
      </c>
      <c r="AK167" s="6">
        <v>0</v>
      </c>
      <c r="AL167" s="132">
        <f t="shared" si="291"/>
        <v>0</v>
      </c>
      <c r="AM167" s="157">
        <f t="shared" si="292"/>
        <v>0</v>
      </c>
      <c r="AN167" s="158">
        <f>'Μέση Ετήσια Κατανάλωση'!$F132*'Ενεργοί Πελάτες'!AJ162</f>
        <v>0</v>
      </c>
      <c r="AO167" s="132">
        <f>'Μέση Ετήσια Κατανάλωση'!$G132*('Ενεργοί Πελάτες'!AH162-'Ενεργοί Πελάτες'!$S162)</f>
        <v>0</v>
      </c>
      <c r="AP167" s="132">
        <f t="shared" si="293"/>
        <v>0</v>
      </c>
      <c r="AQ167" s="6">
        <v>0</v>
      </c>
      <c r="AR167" s="132">
        <f t="shared" si="294"/>
        <v>0</v>
      </c>
      <c r="AS167" s="157">
        <f t="shared" si="295"/>
        <v>0</v>
      </c>
      <c r="AT167" s="152">
        <f t="shared" si="296"/>
        <v>0</v>
      </c>
      <c r="AU167" s="153">
        <f t="shared" si="297"/>
        <v>0</v>
      </c>
    </row>
    <row r="168" spans="1:47" ht="15" customHeight="1" outlineLevel="1">
      <c r="B168" s="339" t="s">
        <v>95</v>
      </c>
      <c r="C168" s="340"/>
      <c r="D168" s="340"/>
      <c r="E168" s="340"/>
      <c r="F168" s="340"/>
      <c r="G168" s="340"/>
      <c r="H168" s="340"/>
      <c r="I168" s="340"/>
      <c r="J168" s="340"/>
      <c r="K168" s="340"/>
      <c r="L168" s="340"/>
      <c r="M168" s="340"/>
      <c r="N168" s="340"/>
      <c r="O168" s="340"/>
      <c r="P168" s="340"/>
      <c r="Q168" s="340"/>
      <c r="R168" s="340"/>
      <c r="S168" s="340"/>
      <c r="T168" s="340"/>
      <c r="U168" s="340"/>
      <c r="V168" s="340"/>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0"/>
      <c r="AS168" s="340"/>
      <c r="AT168" s="340"/>
      <c r="AU168" s="362"/>
    </row>
    <row r="169" spans="1:47" ht="15" customHeight="1" outlineLevel="1">
      <c r="B169" s="282" t="s">
        <v>114</v>
      </c>
      <c r="C169" s="38" t="s">
        <v>102</v>
      </c>
      <c r="D169" s="174">
        <f>SUM(D154:D167)</f>
        <v>0</v>
      </c>
      <c r="E169" s="159">
        <f>SUM(E154:E167)</f>
        <v>2022.4090000000001</v>
      </c>
      <c r="F169" s="156">
        <f>IFERROR((E169-D169)/D169,0)</f>
        <v>0</v>
      </c>
      <c r="G169" s="159">
        <f>SUM(G154:G167)</f>
        <v>41711.028000000006</v>
      </c>
      <c r="H169" s="156">
        <f t="shared" ref="H169" si="298">IFERROR((G169-E169)/E169,0)</f>
        <v>19.624427600945211</v>
      </c>
      <c r="I169" s="159">
        <f>SUM(I154:I167)</f>
        <v>48242.606999999996</v>
      </c>
      <c r="J169" s="156">
        <f t="shared" ref="J169" si="299">IFERROR((I169-G169)/G169,0)</f>
        <v>0.15659117775759421</v>
      </c>
      <c r="K169" s="159">
        <f>SUM(K154:K167)</f>
        <v>40410.005000000005</v>
      </c>
      <c r="L169" s="125"/>
      <c r="M169" s="159">
        <f>SUM(M154:M167)</f>
        <v>55684.102999999996</v>
      </c>
      <c r="N169" s="156">
        <f>IFERROR((M169-I169)/I169,0)</f>
        <v>0.15425153122425578</v>
      </c>
      <c r="O169" s="159">
        <f>SUM(O154:O167)</f>
        <v>147660.14700000003</v>
      </c>
      <c r="P169" s="153">
        <f>IFERROR((M169/D169)^(1/4)-1,0)</f>
        <v>0</v>
      </c>
      <c r="R169" s="159">
        <f>SUM(R154:R167)</f>
        <v>4554.364725704545</v>
      </c>
      <c r="S169" s="144">
        <f>SUM(S154:S167)</f>
        <v>65486.813330659075</v>
      </c>
      <c r="T169" s="144">
        <f>SUM(T154:T167)</f>
        <v>70041.178056363613</v>
      </c>
      <c r="U169" s="156">
        <f>IFERROR((T169-M169)/M169,0)</f>
        <v>0.25783076826008344</v>
      </c>
      <c r="V169" s="144">
        <f>SUM(V154:V167)</f>
        <v>0</v>
      </c>
      <c r="W169" s="144">
        <f>SUM(W154:W167)</f>
        <v>9108.72945140909</v>
      </c>
      <c r="X169" s="144">
        <f>SUM(X154:X167)</f>
        <v>9108.72945140909</v>
      </c>
      <c r="Y169" s="144">
        <f>SUM(Y154:Y167)</f>
        <v>64468.27054859091</v>
      </c>
      <c r="Z169" s="144">
        <f>SUM(Z154:Z167)</f>
        <v>73577</v>
      </c>
      <c r="AA169" s="156">
        <f>IFERROR((Z169-T169)/T169,0)</f>
        <v>5.0482045587397696E-2</v>
      </c>
      <c r="AB169" s="144">
        <f>SUM(AB154:AB167)</f>
        <v>0</v>
      </c>
      <c r="AC169" s="144">
        <f>SUM(AC154:AC167)</f>
        <v>9108.72945140909</v>
      </c>
      <c r="AD169" s="144">
        <f>SUM(AD154:AD167)</f>
        <v>9108.72945140909</v>
      </c>
      <c r="AE169" s="144">
        <f>SUM(AE154:AE167)</f>
        <v>64468.27054859091</v>
      </c>
      <c r="AF169" s="144">
        <f>SUM(AF154:AF167)</f>
        <v>73577</v>
      </c>
      <c r="AG169" s="156">
        <f t="shared" ref="AG169" si="300">IFERROR((AF169-Z169)/Z169,0)</f>
        <v>0</v>
      </c>
      <c r="AH169" s="144">
        <f>SUM(AH154:AH167)</f>
        <v>0</v>
      </c>
      <c r="AI169" s="144">
        <f>SUM(AI154:AI167)</f>
        <v>9108.72945140909</v>
      </c>
      <c r="AJ169" s="144">
        <f>SUM(AJ154:AJ167)</f>
        <v>9108.72945140909</v>
      </c>
      <c r="AK169" s="144">
        <f>SUM(AK154:AK167)</f>
        <v>64468.27054859091</v>
      </c>
      <c r="AL169" s="144">
        <f>SUM(AL154:AL167)</f>
        <v>73577</v>
      </c>
      <c r="AM169" s="156">
        <f t="shared" ref="AM169" si="301">IFERROR((AL169-AF169)/AF169,0)</f>
        <v>0</v>
      </c>
      <c r="AN169" s="144">
        <f>SUM(AN154:AN167)</f>
        <v>0</v>
      </c>
      <c r="AO169" s="144">
        <f>SUM(AO154:AO167)</f>
        <v>9108.72945140909</v>
      </c>
      <c r="AP169" s="144">
        <f>SUM(AP154:AP167)</f>
        <v>9108.72945140909</v>
      </c>
      <c r="AQ169" s="144">
        <f>SUM(AQ154:AQ167)</f>
        <v>64468.27054859091</v>
      </c>
      <c r="AR169" s="144">
        <f>SUM(AR154:AR167)</f>
        <v>73577</v>
      </c>
      <c r="AS169" s="156">
        <f>IFERROR((AR169-AL169)/AL169,0)</f>
        <v>0</v>
      </c>
      <c r="AT169" s="144">
        <f>SUM(AT154:AT167)</f>
        <v>364349.17805636354</v>
      </c>
      <c r="AU169" s="153">
        <f>IFERROR((AR169/T169)^(1/4)-1,0)</f>
        <v>1.2388395709833189E-2</v>
      </c>
    </row>
  </sheetData>
  <mergeCells count="381">
    <mergeCell ref="L106:L107"/>
    <mergeCell ref="O106:O107"/>
    <mergeCell ref="I59:J59"/>
    <mergeCell ref="K60:K61"/>
    <mergeCell ref="K59:L59"/>
    <mergeCell ref="L60:L61"/>
    <mergeCell ref="R81:AU81"/>
    <mergeCell ref="D81:L81"/>
    <mergeCell ref="V83:X83"/>
    <mergeCell ref="AH82:AM82"/>
    <mergeCell ref="G83:G84"/>
    <mergeCell ref="V59:AA59"/>
    <mergeCell ref="E82:F82"/>
    <mergeCell ref="F83:F84"/>
    <mergeCell ref="E83:E84"/>
    <mergeCell ref="U83:U84"/>
    <mergeCell ref="M82:N82"/>
    <mergeCell ref="T83:T84"/>
    <mergeCell ref="AG83:AG84"/>
    <mergeCell ref="M83:M84"/>
    <mergeCell ref="R82:U82"/>
    <mergeCell ref="AT83:AT84"/>
    <mergeCell ref="AS83:AS84"/>
    <mergeCell ref="AK60:AK61"/>
    <mergeCell ref="K82:L82"/>
    <mergeCell ref="B99:AU99"/>
    <mergeCell ref="I82:J82"/>
    <mergeCell ref="O81:P82"/>
    <mergeCell ref="V82:AA82"/>
    <mergeCell ref="O104:P105"/>
    <mergeCell ref="AT82:AU82"/>
    <mergeCell ref="AB82:AG82"/>
    <mergeCell ref="AT105:AU105"/>
    <mergeCell ref="AN105:AS105"/>
    <mergeCell ref="H83:H84"/>
    <mergeCell ref="I83:I84"/>
    <mergeCell ref="D83:D84"/>
    <mergeCell ref="AH83:AJ83"/>
    <mergeCell ref="O35:P36"/>
    <mergeCell ref="R59:U59"/>
    <mergeCell ref="AN128:AS128"/>
    <mergeCell ref="AG106:AG107"/>
    <mergeCell ref="V105:AA105"/>
    <mergeCell ref="Y37:Y38"/>
    <mergeCell ref="Z37:Z38"/>
    <mergeCell ref="AB36:AG36"/>
    <mergeCell ref="O37:O38"/>
    <mergeCell ref="B53:AU53"/>
    <mergeCell ref="E37:E38"/>
    <mergeCell ref="Y106:Y107"/>
    <mergeCell ref="AA106:AA107"/>
    <mergeCell ref="E128:F128"/>
    <mergeCell ref="G128:H128"/>
    <mergeCell ref="I128:J128"/>
    <mergeCell ref="K128:L128"/>
    <mergeCell ref="H106:H107"/>
    <mergeCell ref="I106:I107"/>
    <mergeCell ref="C104:C107"/>
    <mergeCell ref="AK106:AK107"/>
    <mergeCell ref="T106:T107"/>
    <mergeCell ref="AM60:AM61"/>
    <mergeCell ref="AB59:AG59"/>
    <mergeCell ref="AN60:AP60"/>
    <mergeCell ref="AU60:AU61"/>
    <mergeCell ref="AH60:AJ60"/>
    <mergeCell ref="AE60:AE61"/>
    <mergeCell ref="AH59:AM59"/>
    <mergeCell ref="AF106:AF107"/>
    <mergeCell ref="AN82:AS82"/>
    <mergeCell ref="AK83:AK84"/>
    <mergeCell ref="AH105:AM105"/>
    <mergeCell ref="AB105:AG105"/>
    <mergeCell ref="R104:AU104"/>
    <mergeCell ref="AA83:AA84"/>
    <mergeCell ref="AS106:AS107"/>
    <mergeCell ref="AQ60:AQ61"/>
    <mergeCell ref="AU152:AU153"/>
    <mergeCell ref="AL152:AL153"/>
    <mergeCell ref="AM152:AM153"/>
    <mergeCell ref="AN152:AP152"/>
    <mergeCell ref="AQ152:AQ153"/>
    <mergeCell ref="AB129:AD129"/>
    <mergeCell ref="AE129:AE130"/>
    <mergeCell ref="Y129:Y130"/>
    <mergeCell ref="R129:R130"/>
    <mergeCell ref="S129:S130"/>
    <mergeCell ref="AN151:AS151"/>
    <mergeCell ref="B145:AU145"/>
    <mergeCell ref="B150:B153"/>
    <mergeCell ref="C150:C153"/>
    <mergeCell ref="AT151:AU151"/>
    <mergeCell ref="U152:U153"/>
    <mergeCell ref="F152:F153"/>
    <mergeCell ref="G152:G153"/>
    <mergeCell ref="AQ129:AQ130"/>
    <mergeCell ref="S152:S153"/>
    <mergeCell ref="H152:H153"/>
    <mergeCell ref="N152:N153"/>
    <mergeCell ref="C127:C130"/>
    <mergeCell ref="AH128:AM128"/>
    <mergeCell ref="B58:B61"/>
    <mergeCell ref="B56:AU56"/>
    <mergeCell ref="E59:F59"/>
    <mergeCell ref="G59:H59"/>
    <mergeCell ref="AT59:AU59"/>
    <mergeCell ref="O58:P59"/>
    <mergeCell ref="R58:AU58"/>
    <mergeCell ref="AA37:AA38"/>
    <mergeCell ref="U37:U38"/>
    <mergeCell ref="AB37:AD37"/>
    <mergeCell ref="V37:X37"/>
    <mergeCell ref="AT60:AT61"/>
    <mergeCell ref="AF60:AF61"/>
    <mergeCell ref="AF37:AF38"/>
    <mergeCell ref="T60:T61"/>
    <mergeCell ref="AN59:AS59"/>
    <mergeCell ref="D58:L58"/>
    <mergeCell ref="AQ37:AQ38"/>
    <mergeCell ref="M59:N59"/>
    <mergeCell ref="D37:D38"/>
    <mergeCell ref="M58:N58"/>
    <mergeCell ref="F37:F38"/>
    <mergeCell ref="H37:H38"/>
    <mergeCell ref="I37:I38"/>
    <mergeCell ref="AE152:AE153"/>
    <mergeCell ref="AF152:AF153"/>
    <mergeCell ref="AG152:AG153"/>
    <mergeCell ref="AH152:AJ152"/>
    <mergeCell ref="AK152:AK153"/>
    <mergeCell ref="G129:G130"/>
    <mergeCell ref="H129:H130"/>
    <mergeCell ref="AB152:AD152"/>
    <mergeCell ref="N129:N130"/>
    <mergeCell ref="L129:L130"/>
    <mergeCell ref="AH151:AM151"/>
    <mergeCell ref="R152:R153"/>
    <mergeCell ref="O152:O153"/>
    <mergeCell ref="R151:U151"/>
    <mergeCell ref="V151:AA151"/>
    <mergeCell ref="Y152:Y153"/>
    <mergeCell ref="Z152:Z153"/>
    <mergeCell ref="AA152:AA153"/>
    <mergeCell ref="M152:M153"/>
    <mergeCell ref="P152:P153"/>
    <mergeCell ref="I152:I153"/>
    <mergeCell ref="J152:J153"/>
    <mergeCell ref="K152:K153"/>
    <mergeCell ref="D150:L150"/>
    <mergeCell ref="AR152:AR153"/>
    <mergeCell ref="AE37:AE38"/>
    <mergeCell ref="I12:J12"/>
    <mergeCell ref="I13:I14"/>
    <mergeCell ref="J13:J14"/>
    <mergeCell ref="U13:U14"/>
    <mergeCell ref="G36:H36"/>
    <mergeCell ref="B29:AU29"/>
    <mergeCell ref="AU13:AU14"/>
    <mergeCell ref="AM13:AM14"/>
    <mergeCell ref="AH13:AJ13"/>
    <mergeCell ref="AA13:AA14"/>
    <mergeCell ref="E13:E14"/>
    <mergeCell ref="M13:M14"/>
    <mergeCell ref="M36:N36"/>
    <mergeCell ref="O11:P12"/>
    <mergeCell ref="K12:L12"/>
    <mergeCell ref="K13:K14"/>
    <mergeCell ref="L13:L14"/>
    <mergeCell ref="K36:L36"/>
    <mergeCell ref="V13:X13"/>
    <mergeCell ref="T13:T14"/>
    <mergeCell ref="Y13:Y14"/>
    <mergeCell ref="AT36:AU36"/>
    <mergeCell ref="F13:F14"/>
    <mergeCell ref="G13:G14"/>
    <mergeCell ref="V152:X152"/>
    <mergeCell ref="AL106:AL107"/>
    <mergeCell ref="AM106:AM107"/>
    <mergeCell ref="V128:AA128"/>
    <mergeCell ref="AB128:AG128"/>
    <mergeCell ref="Z129:Z130"/>
    <mergeCell ref="AA129:AA130"/>
    <mergeCell ref="Z13:Z14"/>
    <mergeCell ref="S13:S14"/>
    <mergeCell ref="R36:U36"/>
    <mergeCell ref="V36:AA36"/>
    <mergeCell ref="R128:U128"/>
    <mergeCell ref="T152:T153"/>
    <mergeCell ref="R60:R61"/>
    <mergeCell ref="S60:S61"/>
    <mergeCell ref="U129:U130"/>
    <mergeCell ref="AB106:AD106"/>
    <mergeCell ref="R106:R107"/>
    <mergeCell ref="S106:S107"/>
    <mergeCell ref="AE83:AE84"/>
    <mergeCell ref="Z106:Z107"/>
    <mergeCell ref="V106:X106"/>
    <mergeCell ref="M150:N150"/>
    <mergeCell ref="L152:L153"/>
    <mergeCell ref="M81:N81"/>
    <mergeCell ref="M106:M107"/>
    <mergeCell ref="N106:N107"/>
    <mergeCell ref="K105:L105"/>
    <mergeCell ref="M105:N105"/>
    <mergeCell ref="K151:L151"/>
    <mergeCell ref="B148:AU148"/>
    <mergeCell ref="M151:N151"/>
    <mergeCell ref="D129:D130"/>
    <mergeCell ref="AL129:AL130"/>
    <mergeCell ref="T129:T130"/>
    <mergeCell ref="AT129:AT130"/>
    <mergeCell ref="O150:P151"/>
    <mergeCell ref="I129:I130"/>
    <mergeCell ref="J129:J130"/>
    <mergeCell ref="M129:M130"/>
    <mergeCell ref="AS152:AS153"/>
    <mergeCell ref="AT152:AT153"/>
    <mergeCell ref="G82:H82"/>
    <mergeCell ref="AN106:AP106"/>
    <mergeCell ref="AE106:AE107"/>
    <mergeCell ref="B122:AU122"/>
    <mergeCell ref="P106:P107"/>
    <mergeCell ref="Z83:Z84"/>
    <mergeCell ref="B102:AU102"/>
    <mergeCell ref="AU83:AU84"/>
    <mergeCell ref="AQ83:AQ84"/>
    <mergeCell ref="K83:K84"/>
    <mergeCell ref="AQ106:AQ107"/>
    <mergeCell ref="AU106:AU107"/>
    <mergeCell ref="AH106:AJ106"/>
    <mergeCell ref="P83:P84"/>
    <mergeCell ref="R83:R84"/>
    <mergeCell ref="U106:U107"/>
    <mergeCell ref="B81:B84"/>
    <mergeCell ref="E105:F105"/>
    <mergeCell ref="G105:H105"/>
    <mergeCell ref="R105:U105"/>
    <mergeCell ref="D104:L104"/>
    <mergeCell ref="J83:J84"/>
    <mergeCell ref="B104:B107"/>
    <mergeCell ref="M104:N104"/>
    <mergeCell ref="J106:J107"/>
    <mergeCell ref="I105:J105"/>
    <mergeCell ref="K106:K107"/>
    <mergeCell ref="L83:L84"/>
    <mergeCell ref="F129:F130"/>
    <mergeCell ref="I151:J151"/>
    <mergeCell ref="E129:E130"/>
    <mergeCell ref="D127:L127"/>
    <mergeCell ref="M127:N127"/>
    <mergeCell ref="AR129:AR130"/>
    <mergeCell ref="R150:AU150"/>
    <mergeCell ref="AB151:AG151"/>
    <mergeCell ref="K129:K130"/>
    <mergeCell ref="M128:N128"/>
    <mergeCell ref="E151:F151"/>
    <mergeCell ref="G151:H151"/>
    <mergeCell ref="AU129:AU130"/>
    <mergeCell ref="AS129:AS130"/>
    <mergeCell ref="AF129:AF130"/>
    <mergeCell ref="O129:O130"/>
    <mergeCell ref="AM129:AM130"/>
    <mergeCell ref="AN129:AP129"/>
    <mergeCell ref="AG129:AG130"/>
    <mergeCell ref="AH129:AJ129"/>
    <mergeCell ref="AK129:AK130"/>
    <mergeCell ref="P129:P130"/>
    <mergeCell ref="V129:X129"/>
    <mergeCell ref="O127:P128"/>
    <mergeCell ref="B5:I5"/>
    <mergeCell ref="J2:L2"/>
    <mergeCell ref="B9:AU9"/>
    <mergeCell ref="AH12:AM12"/>
    <mergeCell ref="AN12:AS12"/>
    <mergeCell ref="N13:N14"/>
    <mergeCell ref="O13:O14"/>
    <mergeCell ref="P13:P14"/>
    <mergeCell ref="M12:N12"/>
    <mergeCell ref="R12:U12"/>
    <mergeCell ref="V12:AA12"/>
    <mergeCell ref="AB12:AG12"/>
    <mergeCell ref="R13:R14"/>
    <mergeCell ref="AS13:AS14"/>
    <mergeCell ref="AT12:AU12"/>
    <mergeCell ref="R11:AU11"/>
    <mergeCell ref="C11:C14"/>
    <mergeCell ref="B11:B14"/>
    <mergeCell ref="C2:G2"/>
    <mergeCell ref="H13:H14"/>
    <mergeCell ref="D11:L11"/>
    <mergeCell ref="M10:N11"/>
    <mergeCell ref="E12:F12"/>
    <mergeCell ref="G12:H12"/>
    <mergeCell ref="B168:AU168"/>
    <mergeCell ref="U60:U61"/>
    <mergeCell ref="V60:X60"/>
    <mergeCell ref="Y60:Y61"/>
    <mergeCell ref="Z60:Z61"/>
    <mergeCell ref="AA60:AA61"/>
    <mergeCell ref="B125:AU125"/>
    <mergeCell ref="Y83:Y84"/>
    <mergeCell ref="B127:B130"/>
    <mergeCell ref="AF83:AF84"/>
    <mergeCell ref="AL83:AL84"/>
    <mergeCell ref="AM83:AM84"/>
    <mergeCell ref="D106:D107"/>
    <mergeCell ref="E106:E107"/>
    <mergeCell ref="F106:F107"/>
    <mergeCell ref="G106:G107"/>
    <mergeCell ref="AT128:AU128"/>
    <mergeCell ref="AT106:AT107"/>
    <mergeCell ref="AR106:AR107"/>
    <mergeCell ref="R127:AU127"/>
    <mergeCell ref="D152:D153"/>
    <mergeCell ref="E152:E153"/>
    <mergeCell ref="AN83:AP83"/>
    <mergeCell ref="B76:AU76"/>
    <mergeCell ref="D35:L35"/>
    <mergeCell ref="M35:N35"/>
    <mergeCell ref="B33:AU33"/>
    <mergeCell ref="D13:D14"/>
    <mergeCell ref="B35:B38"/>
    <mergeCell ref="C35:C38"/>
    <mergeCell ref="AH36:AM36"/>
    <mergeCell ref="AB13:AD13"/>
    <mergeCell ref="AT13:AT14"/>
    <mergeCell ref="G37:G38"/>
    <mergeCell ref="T37:T38"/>
    <mergeCell ref="E36:F36"/>
    <mergeCell ref="M37:M38"/>
    <mergeCell ref="N37:N38"/>
    <mergeCell ref="I36:J36"/>
    <mergeCell ref="K37:K38"/>
    <mergeCell ref="J37:J38"/>
    <mergeCell ref="AT37:AT38"/>
    <mergeCell ref="AN13:AP13"/>
    <mergeCell ref="AN36:AS36"/>
    <mergeCell ref="AQ13:AQ14"/>
    <mergeCell ref="L37:L38"/>
    <mergeCell ref="P37:P38"/>
    <mergeCell ref="R37:R38"/>
    <mergeCell ref="AL13:AL14"/>
    <mergeCell ref="AS37:AS38"/>
    <mergeCell ref="AR13:AR14"/>
    <mergeCell ref="AK37:AK38"/>
    <mergeCell ref="AL37:AL38"/>
    <mergeCell ref="AM37:AM38"/>
    <mergeCell ref="AK13:AK14"/>
    <mergeCell ref="AN37:AP37"/>
    <mergeCell ref="AR37:AR38"/>
    <mergeCell ref="R35:AU35"/>
    <mergeCell ref="AH37:AJ37"/>
    <mergeCell ref="AG37:AG38"/>
    <mergeCell ref="AU37:AU38"/>
    <mergeCell ref="AE13:AE14"/>
    <mergeCell ref="AF13:AF14"/>
    <mergeCell ref="AG13:AG14"/>
    <mergeCell ref="S37:S38"/>
    <mergeCell ref="C58:C61"/>
    <mergeCell ref="P60:P61"/>
    <mergeCell ref="C81:C84"/>
    <mergeCell ref="AB83:AD83"/>
    <mergeCell ref="O83:O84"/>
    <mergeCell ref="N83:N84"/>
    <mergeCell ref="AR83:AR84"/>
    <mergeCell ref="S83:S84"/>
    <mergeCell ref="AB60:AD60"/>
    <mergeCell ref="B79:AU79"/>
    <mergeCell ref="AL60:AL61"/>
    <mergeCell ref="F60:F61"/>
    <mergeCell ref="G60:G61"/>
    <mergeCell ref="AG60:AG61"/>
    <mergeCell ref="AR60:AR61"/>
    <mergeCell ref="AS60:AS61"/>
    <mergeCell ref="D60:D61"/>
    <mergeCell ref="E60:E61"/>
    <mergeCell ref="O60:O61"/>
    <mergeCell ref="H60:H61"/>
    <mergeCell ref="I60:I61"/>
    <mergeCell ref="M60:M61"/>
    <mergeCell ref="J60:J61"/>
    <mergeCell ref="N60:N61"/>
  </mergeCells>
  <hyperlinks>
    <hyperlink ref="J2" location="'Αρχική σελίδα'!A1" display="Πίσω στην αρχική σελίδα" xr:uid="{8E1362D1-BB65-4065-B9A3-CAFD2652B518}"/>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3C42-9BB5-4917-A5EA-29C951CE117C}">
  <sheetPr>
    <tabColor theme="4" tint="0.79998168889431442"/>
  </sheetPr>
  <dimension ref="B2:AK159"/>
  <sheetViews>
    <sheetView showGridLines="0" topLeftCell="A142" zoomScale="85" zoomScaleNormal="85" workbookViewId="0">
      <selection activeCell="I153" sqref="I153"/>
    </sheetView>
  </sheetViews>
  <sheetFormatPr defaultRowHeight="14.45" outlineLevelRow="1"/>
  <cols>
    <col min="1" max="1" width="2.85546875" customWidth="1"/>
    <col min="2" max="2" width="30.7109375" customWidth="1"/>
    <col min="3" max="3" width="13.7109375" customWidth="1"/>
    <col min="4" max="4" width="16.7109375" bestFit="1" customWidth="1"/>
    <col min="5" max="5" width="13.5703125" bestFit="1" customWidth="1"/>
    <col min="6" max="6" width="10.5703125" bestFit="1" customWidth="1"/>
    <col min="7" max="7" width="10.85546875" bestFit="1" customWidth="1"/>
    <col min="8" max="9" width="10.5703125" bestFit="1" customWidth="1"/>
    <col min="12" max="12" width="9.7109375" bestFit="1" customWidth="1"/>
  </cols>
  <sheetData>
    <row r="2" spans="2:37" ht="18.600000000000001">
      <c r="B2" s="1" t="s">
        <v>0</v>
      </c>
      <c r="C2" s="333" t="str">
        <f>'Αρχική Σελίδα'!C3</f>
        <v>Θεσσαλονίκης</v>
      </c>
      <c r="D2" s="333"/>
      <c r="E2" s="333"/>
      <c r="F2" s="333"/>
      <c r="G2" s="333"/>
      <c r="H2" s="81"/>
      <c r="J2" s="334" t="s">
        <v>58</v>
      </c>
      <c r="K2" s="334"/>
      <c r="L2" s="334"/>
    </row>
    <row r="3" spans="2:37" ht="18.600000000000001">
      <c r="B3" s="2" t="s">
        <v>2</v>
      </c>
      <c r="C3" s="37">
        <f>'Αρχική Σελίδα'!C4</f>
        <v>2024</v>
      </c>
      <c r="D3" s="37" t="s">
        <v>3</v>
      </c>
      <c r="E3" s="37">
        <f>C3+4</f>
        <v>2028</v>
      </c>
    </row>
    <row r="4" spans="2:37" ht="14.45" customHeight="1">
      <c r="C4" s="2"/>
      <c r="D4" s="37"/>
      <c r="E4" s="37"/>
    </row>
    <row r="5" spans="2:37" ht="44.45" customHeight="1">
      <c r="B5" s="335" t="s">
        <v>143</v>
      </c>
      <c r="C5" s="335"/>
      <c r="D5" s="335"/>
      <c r="E5" s="335"/>
      <c r="F5" s="335"/>
      <c r="G5" s="335"/>
      <c r="H5" s="335"/>
      <c r="I5" s="335"/>
    </row>
    <row r="6" spans="2:37">
      <c r="B6" s="198"/>
      <c r="C6" s="198"/>
      <c r="D6" s="198"/>
      <c r="E6" s="198"/>
      <c r="F6" s="198"/>
      <c r="G6" s="198"/>
      <c r="H6" s="198"/>
    </row>
    <row r="7" spans="2:37" ht="18.600000000000001">
      <c r="B7" s="82" t="s">
        <v>144</v>
      </c>
      <c r="C7" s="83"/>
      <c r="D7" s="83"/>
      <c r="E7" s="83"/>
      <c r="F7" s="83"/>
      <c r="G7" s="83"/>
      <c r="H7" s="81"/>
      <c r="I7" s="81"/>
    </row>
    <row r="8" spans="2:37" ht="18.600000000000001">
      <c r="C8" s="2"/>
      <c r="D8" s="37"/>
      <c r="E8" s="37"/>
      <c r="F8" s="37"/>
    </row>
    <row r="9" spans="2:37" ht="15.6">
      <c r="B9" s="332" t="s">
        <v>105</v>
      </c>
      <c r="C9" s="332"/>
      <c r="D9" s="332"/>
      <c r="E9" s="332"/>
      <c r="F9" s="332"/>
      <c r="G9" s="332"/>
      <c r="H9" s="332"/>
      <c r="I9" s="332"/>
    </row>
    <row r="10" spans="2:37"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row>
    <row r="11" spans="2:37" ht="43.5" outlineLevel="1">
      <c r="B11" s="65"/>
      <c r="C11" s="51" t="s">
        <v>93</v>
      </c>
      <c r="D11" s="76" t="str">
        <f>"Μέσο μοναδιαίο κόστος υποδομής "&amp;($C$3-5)&amp;" - "&amp;(($C$3-1))</f>
        <v>Μέσο μοναδιαίο κόστος υποδομής 2019 - 2023</v>
      </c>
      <c r="E11" s="75">
        <f>$C$3</f>
        <v>2024</v>
      </c>
      <c r="F11" s="75">
        <f>$C$3+1</f>
        <v>2025</v>
      </c>
      <c r="G11" s="75">
        <f>$C$3+2</f>
        <v>2026</v>
      </c>
      <c r="H11" s="75">
        <f>$C$3+3</f>
        <v>2027</v>
      </c>
      <c r="I11" s="75">
        <f>$C$3+4</f>
        <v>2028</v>
      </c>
    </row>
    <row r="12" spans="2:37" outlineLevel="1">
      <c r="B12" s="40" t="s">
        <v>74</v>
      </c>
      <c r="C12" s="38" t="s">
        <v>145</v>
      </c>
      <c r="D12" s="219">
        <v>328.26198073889282</v>
      </c>
      <c r="E12" s="235">
        <v>444.29381304079186</v>
      </c>
      <c r="F12" s="235">
        <v>368.1053697424851</v>
      </c>
      <c r="G12" s="235">
        <v>375.3478754564519</v>
      </c>
      <c r="H12" s="235">
        <v>377.19684194178859</v>
      </c>
      <c r="I12" s="235">
        <v>1310.8853257604287</v>
      </c>
      <c r="J12" s="317"/>
      <c r="K12" s="317"/>
      <c r="L12" s="317"/>
      <c r="M12" s="317"/>
      <c r="N12" s="317"/>
      <c r="O12" s="317"/>
      <c r="P12" s="317"/>
    </row>
    <row r="13" spans="2:37" outlineLevel="1">
      <c r="B13" s="40" t="s">
        <v>75</v>
      </c>
      <c r="C13" s="38" t="s">
        <v>145</v>
      </c>
      <c r="D13" s="219">
        <v>328.26198073889282</v>
      </c>
      <c r="E13" s="235">
        <v>444.29381304079186</v>
      </c>
      <c r="F13" s="235">
        <v>368.1053697424851</v>
      </c>
      <c r="G13" s="235">
        <v>375.3478754564519</v>
      </c>
      <c r="H13" s="235">
        <v>377.19684194178859</v>
      </c>
      <c r="I13" s="235">
        <v>1310.8853257604287</v>
      </c>
      <c r="J13" s="317"/>
      <c r="K13" s="317"/>
      <c r="L13" s="317"/>
      <c r="M13" s="317"/>
      <c r="N13" s="317"/>
      <c r="O13" s="317"/>
      <c r="P13" s="317"/>
    </row>
    <row r="14" spans="2:37" outlineLevel="1">
      <c r="B14" s="40" t="s">
        <v>76</v>
      </c>
      <c r="C14" s="38" t="s">
        <v>145</v>
      </c>
      <c r="D14" s="219">
        <v>328.26198073889282</v>
      </c>
      <c r="E14" s="235">
        <v>444.29381304079186</v>
      </c>
      <c r="F14" s="235">
        <v>368.1053697424851</v>
      </c>
      <c r="G14" s="235">
        <v>375.3478754564519</v>
      </c>
      <c r="H14" s="235">
        <v>377.19684194178859</v>
      </c>
      <c r="I14" s="235">
        <v>1310.8853257604287</v>
      </c>
      <c r="J14" s="317"/>
      <c r="K14" s="317"/>
      <c r="L14" s="317"/>
      <c r="M14" s="317"/>
      <c r="N14" s="317"/>
      <c r="O14" s="317"/>
      <c r="P14" s="317"/>
    </row>
    <row r="15" spans="2:37" outlineLevel="1">
      <c r="B15" s="40" t="s">
        <v>77</v>
      </c>
      <c r="C15" s="38" t="s">
        <v>145</v>
      </c>
      <c r="D15" s="219">
        <v>328.26198073889282</v>
      </c>
      <c r="E15" s="235">
        <v>444.29381304079186</v>
      </c>
      <c r="F15" s="235">
        <v>368.1053697424851</v>
      </c>
      <c r="G15" s="235">
        <v>375.3478754564519</v>
      </c>
      <c r="H15" s="235">
        <v>377.19684194178859</v>
      </c>
      <c r="I15" s="235">
        <v>1310.8853257604287</v>
      </c>
      <c r="J15" s="317"/>
      <c r="K15" s="317"/>
      <c r="L15" s="317"/>
      <c r="M15" s="317"/>
      <c r="N15" s="317"/>
      <c r="O15" s="317"/>
      <c r="P15" s="317"/>
    </row>
    <row r="16" spans="2:37" outlineLevel="1">
      <c r="B16" s="40" t="s">
        <v>78</v>
      </c>
      <c r="C16" s="38" t="s">
        <v>145</v>
      </c>
      <c r="D16" s="219">
        <v>328.26198073889282</v>
      </c>
      <c r="E16" s="235">
        <v>444.29381304079186</v>
      </c>
      <c r="F16" s="235">
        <v>368.1053697424851</v>
      </c>
      <c r="G16" s="235">
        <v>375.3478754564519</v>
      </c>
      <c r="H16" s="235">
        <v>377.19684194178859</v>
      </c>
      <c r="I16" s="235">
        <v>1310.8853257604287</v>
      </c>
      <c r="J16" s="317"/>
      <c r="K16" s="317"/>
      <c r="L16" s="317"/>
      <c r="M16" s="317"/>
      <c r="N16" s="317"/>
      <c r="O16" s="317"/>
      <c r="P16" s="317"/>
    </row>
    <row r="17" spans="2:37" outlineLevel="1">
      <c r="B17" s="40" t="s">
        <v>79</v>
      </c>
      <c r="C17" s="38" t="s">
        <v>145</v>
      </c>
      <c r="D17" s="219">
        <v>328.26198073889282</v>
      </c>
      <c r="E17" s="235">
        <v>444.29381304079186</v>
      </c>
      <c r="F17" s="235">
        <v>368.1053697424851</v>
      </c>
      <c r="G17" s="235">
        <v>375.3478754564519</v>
      </c>
      <c r="H17" s="235">
        <v>377.19684194178859</v>
      </c>
      <c r="I17" s="235">
        <v>1310.8853257604287</v>
      </c>
      <c r="J17" s="317"/>
      <c r="K17" s="317"/>
      <c r="L17" s="317"/>
      <c r="M17" s="317"/>
      <c r="N17" s="317"/>
      <c r="O17" s="317"/>
      <c r="P17" s="317"/>
    </row>
    <row r="18" spans="2:37" outlineLevel="1">
      <c r="B18" s="40" t="s">
        <v>80</v>
      </c>
      <c r="C18" s="38" t="s">
        <v>145</v>
      </c>
      <c r="D18" s="219">
        <v>328.26198073889282</v>
      </c>
      <c r="E18" s="235">
        <v>444.29381304079186</v>
      </c>
      <c r="F18" s="235">
        <v>368.1053697424851</v>
      </c>
      <c r="G18" s="235">
        <v>375.3478754564519</v>
      </c>
      <c r="H18" s="235">
        <v>377.19684194178859</v>
      </c>
      <c r="I18" s="235">
        <v>1310.8853257604287</v>
      </c>
      <c r="J18" s="317"/>
      <c r="K18" s="317"/>
      <c r="L18" s="317"/>
      <c r="M18" s="317"/>
      <c r="N18" s="317"/>
      <c r="O18" s="317"/>
      <c r="P18" s="317"/>
    </row>
    <row r="19" spans="2:37" outlineLevel="1">
      <c r="B19" s="40" t="s">
        <v>81</v>
      </c>
      <c r="C19" s="38" t="s">
        <v>145</v>
      </c>
      <c r="D19" s="219">
        <v>328.26198073889282</v>
      </c>
      <c r="E19" s="235">
        <v>444.29381304079186</v>
      </c>
      <c r="F19" s="235">
        <v>368.1053697424851</v>
      </c>
      <c r="G19" s="235">
        <v>375.3478754564519</v>
      </c>
      <c r="H19" s="235">
        <v>377.19684194178859</v>
      </c>
      <c r="I19" s="235">
        <v>1310.8853257604287</v>
      </c>
      <c r="J19" s="317"/>
      <c r="K19" s="317"/>
      <c r="L19" s="317"/>
      <c r="M19" s="317"/>
      <c r="N19" s="317"/>
      <c r="O19" s="317"/>
      <c r="P19" s="317"/>
    </row>
    <row r="20" spans="2:37" s="43" customFormat="1" outlineLevel="1">
      <c r="B20" s="40" t="s">
        <v>82</v>
      </c>
      <c r="C20" s="38" t="s">
        <v>145</v>
      </c>
      <c r="D20" s="219">
        <v>328.26198073889282</v>
      </c>
      <c r="E20" s="235">
        <v>444.29381304079186</v>
      </c>
      <c r="F20" s="235">
        <v>368.1053697424851</v>
      </c>
      <c r="G20" s="235">
        <v>375.3478754564519</v>
      </c>
      <c r="H20" s="235">
        <v>377.19684194178859</v>
      </c>
      <c r="I20" s="235">
        <v>1310.8853257604287</v>
      </c>
      <c r="J20" s="317"/>
      <c r="K20" s="317"/>
      <c r="L20" s="317"/>
      <c r="M20" s="317"/>
      <c r="N20" s="317"/>
      <c r="O20" s="317"/>
      <c r="P20" s="317"/>
    </row>
    <row r="21" spans="2:37" s="43" customFormat="1" outlineLevel="1">
      <c r="B21" s="40" t="s">
        <v>83</v>
      </c>
      <c r="C21" s="38" t="s">
        <v>145</v>
      </c>
      <c r="D21" s="219">
        <v>328.26198073889282</v>
      </c>
      <c r="E21" s="235">
        <v>444.29381304079186</v>
      </c>
      <c r="F21" s="235">
        <v>368.1053697424851</v>
      </c>
      <c r="G21" s="235">
        <v>375.3478754564519</v>
      </c>
      <c r="H21" s="235">
        <v>377.19684194178859</v>
      </c>
      <c r="I21" s="235">
        <v>1310.8853257604287</v>
      </c>
      <c r="J21" s="317"/>
      <c r="K21" s="317"/>
      <c r="L21" s="317"/>
      <c r="M21" s="317"/>
      <c r="N21" s="317"/>
      <c r="O21" s="317"/>
      <c r="P21" s="317"/>
    </row>
    <row r="22" spans="2:37" outlineLevel="1">
      <c r="B22" s="40" t="s">
        <v>84</v>
      </c>
      <c r="C22" s="38" t="s">
        <v>145</v>
      </c>
      <c r="D22" s="219">
        <v>328.26198073889282</v>
      </c>
      <c r="E22" s="235">
        <v>444.29381304079186</v>
      </c>
      <c r="F22" s="235">
        <v>368.1053697424851</v>
      </c>
      <c r="G22" s="235">
        <v>375.3478754564519</v>
      </c>
      <c r="H22" s="235">
        <v>377.19684194178859</v>
      </c>
      <c r="I22" s="235">
        <v>1310.8853257604287</v>
      </c>
      <c r="J22" s="317"/>
      <c r="K22" s="317"/>
      <c r="L22" s="317"/>
      <c r="M22" s="317"/>
      <c r="N22" s="317"/>
      <c r="O22" s="317"/>
      <c r="P22" s="317"/>
    </row>
    <row r="23" spans="2:37" s="43" customFormat="1" outlineLevel="1">
      <c r="B23" s="40" t="s">
        <v>86</v>
      </c>
      <c r="C23" s="38" t="s">
        <v>145</v>
      </c>
      <c r="D23" s="219">
        <v>328.26198073889282</v>
      </c>
      <c r="E23" s="235">
        <v>444.29381304079186</v>
      </c>
      <c r="F23" s="235">
        <v>368.1053697424851</v>
      </c>
      <c r="G23" s="235">
        <v>375.3478754564519</v>
      </c>
      <c r="H23" s="235">
        <v>377.19684194178859</v>
      </c>
      <c r="I23" s="235">
        <v>1310.8853257604287</v>
      </c>
      <c r="J23" s="317"/>
      <c r="K23" s="317"/>
      <c r="L23" s="317"/>
      <c r="M23" s="317"/>
      <c r="N23" s="317"/>
      <c r="O23" s="317"/>
      <c r="P23" s="317"/>
    </row>
    <row r="24" spans="2:37" outlineLevel="1">
      <c r="B24" s="40" t="s">
        <v>87</v>
      </c>
      <c r="C24" s="38" t="s">
        <v>145</v>
      </c>
      <c r="D24" s="219">
        <v>328.26198073889282</v>
      </c>
      <c r="E24" s="235">
        <v>444.29381304079186</v>
      </c>
      <c r="F24" s="235">
        <v>368.1053697424851</v>
      </c>
      <c r="G24" s="235">
        <v>375.3478754564519</v>
      </c>
      <c r="H24" s="235">
        <v>377.19684194178859</v>
      </c>
      <c r="I24" s="235">
        <v>1310.8853257604287</v>
      </c>
      <c r="J24" s="317"/>
      <c r="K24" s="317"/>
      <c r="L24" s="317"/>
      <c r="M24" s="317"/>
      <c r="N24" s="317"/>
      <c r="O24" s="317"/>
      <c r="P24" s="317"/>
    </row>
    <row r="25" spans="2:37" outlineLevel="1">
      <c r="B25" s="40" t="s">
        <v>88</v>
      </c>
      <c r="C25" s="38" t="s">
        <v>145</v>
      </c>
      <c r="D25" s="219">
        <v>328.26198073889282</v>
      </c>
      <c r="E25" s="235">
        <v>444.29381304079186</v>
      </c>
      <c r="F25" s="235">
        <v>368.1053697424851</v>
      </c>
      <c r="G25" s="235">
        <v>375.3478754564519</v>
      </c>
      <c r="H25" s="235">
        <v>377.19684194178859</v>
      </c>
      <c r="I25" s="235">
        <v>1310.8853257604287</v>
      </c>
      <c r="J25" s="317"/>
      <c r="K25" s="317"/>
      <c r="L25" s="317"/>
      <c r="M25" s="317"/>
      <c r="N25" s="317"/>
      <c r="O25" s="317"/>
      <c r="P25" s="317"/>
    </row>
    <row r="26" spans="2:37" outlineLevel="1">
      <c r="B26" s="339" t="s">
        <v>95</v>
      </c>
      <c r="C26" s="340"/>
      <c r="D26" s="340"/>
      <c r="E26" s="340"/>
      <c r="F26" s="340"/>
      <c r="G26" s="340"/>
      <c r="H26" s="340"/>
      <c r="I26" s="362"/>
    </row>
    <row r="28" spans="2:37" ht="15.6">
      <c r="B28" s="332" t="s">
        <v>115</v>
      </c>
      <c r="C28" s="332"/>
      <c r="D28" s="332"/>
      <c r="E28" s="332"/>
      <c r="F28" s="332"/>
      <c r="G28" s="332"/>
      <c r="H28" s="332"/>
      <c r="I28" s="332"/>
    </row>
    <row r="29" spans="2:37" ht="5.45" customHeight="1" outlineLevel="1">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row>
    <row r="30" spans="2:37" ht="43.5" outlineLevel="1">
      <c r="B30" s="65"/>
      <c r="C30" s="51" t="s">
        <v>93</v>
      </c>
      <c r="D30" s="76" t="str">
        <f>"Μέσο μοναδιαίο κόστος υποδομής "&amp;($C$3-5)&amp;" - "&amp;(($C$3-1))</f>
        <v>Μέσο μοναδιαίο κόστος υποδομής 2019 - 2023</v>
      </c>
      <c r="E30" s="75">
        <f>$C$3</f>
        <v>2024</v>
      </c>
      <c r="F30" s="75">
        <f>$C$3+1</f>
        <v>2025</v>
      </c>
      <c r="G30" s="75">
        <f>$C$3+2</f>
        <v>2026</v>
      </c>
      <c r="H30" s="75">
        <f>$C$3+3</f>
        <v>2027</v>
      </c>
      <c r="I30" s="75">
        <f>$C$3+4</f>
        <v>2028</v>
      </c>
    </row>
    <row r="31" spans="2:37" outlineLevel="1">
      <c r="B31" s="40" t="s">
        <v>74</v>
      </c>
      <c r="C31" s="38" t="s">
        <v>145</v>
      </c>
      <c r="D31" s="219">
        <v>90.041834601780749</v>
      </c>
      <c r="E31" s="235">
        <v>154.67855210140198</v>
      </c>
      <c r="F31" s="235">
        <v>107.69898559186673</v>
      </c>
      <c r="G31" s="235">
        <v>108.45292414761653</v>
      </c>
      <c r="H31" s="235">
        <v>107.64210609690977</v>
      </c>
      <c r="I31" s="235">
        <v>117.88421515764549</v>
      </c>
      <c r="J31" s="317"/>
      <c r="K31" s="317"/>
      <c r="L31" s="317"/>
      <c r="M31" s="317"/>
      <c r="N31" s="317"/>
      <c r="O31" s="317"/>
      <c r="P31" s="317"/>
    </row>
    <row r="32" spans="2:37" outlineLevel="1">
      <c r="B32" s="40" t="s">
        <v>75</v>
      </c>
      <c r="C32" s="38" t="s">
        <v>145</v>
      </c>
      <c r="D32" s="219">
        <v>90.041834601780749</v>
      </c>
      <c r="E32" s="235">
        <v>154.67855210140198</v>
      </c>
      <c r="F32" s="235">
        <v>107.69898559186673</v>
      </c>
      <c r="G32" s="235">
        <v>108.45292414761653</v>
      </c>
      <c r="H32" s="235">
        <v>107.64210609690977</v>
      </c>
      <c r="I32" s="235">
        <v>117.88421515764549</v>
      </c>
      <c r="J32" s="317"/>
      <c r="K32" s="317"/>
      <c r="L32" s="317"/>
      <c r="M32" s="317"/>
      <c r="N32" s="317"/>
      <c r="O32" s="317"/>
      <c r="P32" s="317"/>
    </row>
    <row r="33" spans="2:37" outlineLevel="1">
      <c r="B33" s="40" t="s">
        <v>76</v>
      </c>
      <c r="C33" s="38" t="s">
        <v>145</v>
      </c>
      <c r="D33" s="219">
        <v>90.041834601780749</v>
      </c>
      <c r="E33" s="235">
        <v>154.67855210140198</v>
      </c>
      <c r="F33" s="235">
        <v>107.69898559186673</v>
      </c>
      <c r="G33" s="235">
        <v>108.45292414761653</v>
      </c>
      <c r="H33" s="235">
        <v>107.64210609690977</v>
      </c>
      <c r="I33" s="235">
        <v>117.88421515764549</v>
      </c>
      <c r="J33" s="317"/>
      <c r="K33" s="317"/>
      <c r="L33" s="317"/>
      <c r="M33" s="317"/>
      <c r="N33" s="317"/>
      <c r="O33" s="317"/>
      <c r="P33" s="317"/>
    </row>
    <row r="34" spans="2:37" outlineLevel="1">
      <c r="B34" s="40" t="s">
        <v>77</v>
      </c>
      <c r="C34" s="38" t="s">
        <v>145</v>
      </c>
      <c r="D34" s="219">
        <v>90.041834601780749</v>
      </c>
      <c r="E34" s="235">
        <v>154.67855210140198</v>
      </c>
      <c r="F34" s="235">
        <v>107.69898559186673</v>
      </c>
      <c r="G34" s="235">
        <v>108.45292414761653</v>
      </c>
      <c r="H34" s="235">
        <v>107.64210609690977</v>
      </c>
      <c r="I34" s="235">
        <v>117.88421515764549</v>
      </c>
      <c r="J34" s="317"/>
      <c r="K34" s="317"/>
      <c r="L34" s="317"/>
      <c r="M34" s="317"/>
      <c r="N34" s="317"/>
      <c r="O34" s="317"/>
      <c r="P34" s="317"/>
    </row>
    <row r="35" spans="2:37" outlineLevel="1">
      <c r="B35" s="40" t="s">
        <v>78</v>
      </c>
      <c r="C35" s="38" t="s">
        <v>145</v>
      </c>
      <c r="D35" s="219">
        <v>90.041834601780749</v>
      </c>
      <c r="E35" s="235">
        <v>154.67855210140198</v>
      </c>
      <c r="F35" s="235">
        <v>107.69898559186673</v>
      </c>
      <c r="G35" s="235">
        <v>108.45292414761653</v>
      </c>
      <c r="H35" s="235">
        <v>107.64210609690977</v>
      </c>
      <c r="I35" s="235">
        <v>117.88421515764549</v>
      </c>
      <c r="J35" s="317"/>
      <c r="K35" s="317"/>
      <c r="L35" s="317"/>
      <c r="M35" s="317"/>
      <c r="N35" s="317"/>
      <c r="O35" s="317"/>
      <c r="P35" s="317"/>
    </row>
    <row r="36" spans="2:37" outlineLevel="1">
      <c r="B36" s="40" t="s">
        <v>79</v>
      </c>
      <c r="C36" s="38" t="s">
        <v>145</v>
      </c>
      <c r="D36" s="219">
        <v>90.041834601780749</v>
      </c>
      <c r="E36" s="235">
        <v>154.67855210140198</v>
      </c>
      <c r="F36" s="235">
        <v>107.69898559186673</v>
      </c>
      <c r="G36" s="235">
        <v>108.45292414761653</v>
      </c>
      <c r="H36" s="235">
        <v>107.64210609690977</v>
      </c>
      <c r="I36" s="235">
        <v>117.88421515764549</v>
      </c>
      <c r="J36" s="317"/>
      <c r="K36" s="317"/>
      <c r="L36" s="317"/>
      <c r="M36" s="317"/>
      <c r="N36" s="317"/>
      <c r="O36" s="317"/>
      <c r="P36" s="317"/>
    </row>
    <row r="37" spans="2:37" outlineLevel="1">
      <c r="B37" s="40" t="s">
        <v>80</v>
      </c>
      <c r="C37" s="38" t="s">
        <v>145</v>
      </c>
      <c r="D37" s="219">
        <v>90.041834601780749</v>
      </c>
      <c r="E37" s="235">
        <v>154.67855210140198</v>
      </c>
      <c r="F37" s="235">
        <v>107.69898559186673</v>
      </c>
      <c r="G37" s="235">
        <v>108.45292414761653</v>
      </c>
      <c r="H37" s="235">
        <v>107.64210609690977</v>
      </c>
      <c r="I37" s="235">
        <v>117.88421515764549</v>
      </c>
      <c r="J37" s="317"/>
      <c r="K37" s="317"/>
      <c r="L37" s="317"/>
      <c r="M37" s="317"/>
      <c r="N37" s="317"/>
      <c r="O37" s="317"/>
      <c r="P37" s="317"/>
    </row>
    <row r="38" spans="2:37" outlineLevel="1">
      <c r="B38" s="40" t="s">
        <v>81</v>
      </c>
      <c r="C38" s="38" t="s">
        <v>145</v>
      </c>
      <c r="D38" s="219">
        <v>90.041834601780749</v>
      </c>
      <c r="E38" s="235">
        <v>154.67855210140198</v>
      </c>
      <c r="F38" s="235">
        <v>107.69898559186673</v>
      </c>
      <c r="G38" s="235">
        <v>108.45292414761653</v>
      </c>
      <c r="H38" s="235">
        <v>107.64210609690977</v>
      </c>
      <c r="I38" s="235">
        <v>117.88421515764549</v>
      </c>
      <c r="J38" s="317"/>
      <c r="K38" s="317"/>
      <c r="L38" s="317"/>
      <c r="M38" s="317"/>
      <c r="N38" s="317"/>
      <c r="O38" s="317"/>
      <c r="P38" s="317"/>
    </row>
    <row r="39" spans="2:37" s="43" customFormat="1" outlineLevel="1">
      <c r="B39" s="40" t="s">
        <v>82</v>
      </c>
      <c r="C39" s="38" t="s">
        <v>145</v>
      </c>
      <c r="D39" s="219">
        <v>90.041834601780749</v>
      </c>
      <c r="E39" s="235">
        <v>154.67855210140198</v>
      </c>
      <c r="F39" s="235">
        <v>107.69898559186673</v>
      </c>
      <c r="G39" s="235">
        <v>108.45292414761653</v>
      </c>
      <c r="H39" s="235">
        <v>107.64210609690977</v>
      </c>
      <c r="I39" s="235">
        <v>117.88421515764549</v>
      </c>
      <c r="J39" s="317"/>
      <c r="K39" s="317"/>
      <c r="L39" s="317"/>
      <c r="M39" s="317"/>
      <c r="N39" s="317"/>
      <c r="O39" s="317"/>
      <c r="P39" s="317"/>
    </row>
    <row r="40" spans="2:37" s="43" customFormat="1" outlineLevel="1">
      <c r="B40" s="40" t="s">
        <v>83</v>
      </c>
      <c r="C40" s="38" t="s">
        <v>145</v>
      </c>
      <c r="D40" s="219">
        <v>90.041834601780749</v>
      </c>
      <c r="E40" s="235">
        <v>154.67855210140198</v>
      </c>
      <c r="F40" s="235">
        <v>107.69898559186673</v>
      </c>
      <c r="G40" s="235">
        <v>108.45292414761653</v>
      </c>
      <c r="H40" s="235">
        <v>107.64210609690977</v>
      </c>
      <c r="I40" s="235">
        <v>117.88421515764549</v>
      </c>
      <c r="J40" s="317"/>
      <c r="K40" s="317"/>
      <c r="L40" s="317"/>
      <c r="M40" s="317"/>
      <c r="N40" s="317"/>
      <c r="O40" s="317"/>
      <c r="P40" s="317"/>
    </row>
    <row r="41" spans="2:37" outlineLevel="1">
      <c r="B41" s="40" t="s">
        <v>84</v>
      </c>
      <c r="C41" s="38" t="s">
        <v>145</v>
      </c>
      <c r="D41" s="219">
        <v>90.041834601780749</v>
      </c>
      <c r="E41" s="235">
        <v>154.67855210140198</v>
      </c>
      <c r="F41" s="235">
        <v>107.69898559186673</v>
      </c>
      <c r="G41" s="235">
        <v>108.45292414761653</v>
      </c>
      <c r="H41" s="235">
        <v>107.64210609690977</v>
      </c>
      <c r="I41" s="235">
        <v>117.88421515764549</v>
      </c>
      <c r="J41" s="317"/>
      <c r="K41" s="317"/>
      <c r="L41" s="317"/>
      <c r="M41" s="317"/>
      <c r="N41" s="317"/>
      <c r="O41" s="317"/>
      <c r="P41" s="317"/>
    </row>
    <row r="42" spans="2:37" s="43" customFormat="1" outlineLevel="1">
      <c r="B42" s="40" t="s">
        <v>86</v>
      </c>
      <c r="C42" s="38" t="s">
        <v>145</v>
      </c>
      <c r="D42" s="219">
        <v>90.041834601780749</v>
      </c>
      <c r="E42" s="235">
        <v>154.67855210140198</v>
      </c>
      <c r="F42" s="235">
        <v>107.69898559186673</v>
      </c>
      <c r="G42" s="235">
        <v>108.45292414761653</v>
      </c>
      <c r="H42" s="235">
        <v>107.64210609690977</v>
      </c>
      <c r="I42" s="235">
        <v>117.88421515764549</v>
      </c>
      <c r="J42" s="317"/>
      <c r="K42" s="317"/>
      <c r="L42" s="317"/>
      <c r="M42" s="317"/>
      <c r="N42" s="317"/>
      <c r="O42" s="317"/>
      <c r="P42" s="317"/>
    </row>
    <row r="43" spans="2:37" outlineLevel="1">
      <c r="B43" s="40" t="s">
        <v>87</v>
      </c>
      <c r="C43" s="38" t="s">
        <v>145</v>
      </c>
      <c r="D43" s="219">
        <v>90.041834601780749</v>
      </c>
      <c r="E43" s="235">
        <v>154.67855210140198</v>
      </c>
      <c r="F43" s="235">
        <v>107.69898559186673</v>
      </c>
      <c r="G43" s="235">
        <v>108.45292414761653</v>
      </c>
      <c r="H43" s="235">
        <v>107.64210609690977</v>
      </c>
      <c r="I43" s="235">
        <v>117.88421515764549</v>
      </c>
      <c r="J43" s="317"/>
      <c r="K43" s="317"/>
      <c r="L43" s="317"/>
      <c r="M43" s="317"/>
      <c r="N43" s="317"/>
      <c r="O43" s="317"/>
      <c r="P43" s="317"/>
    </row>
    <row r="44" spans="2:37" outlineLevel="1">
      <c r="B44" s="40" t="s">
        <v>88</v>
      </c>
      <c r="C44" s="38" t="s">
        <v>145</v>
      </c>
      <c r="D44" s="219">
        <v>90.041834601780749</v>
      </c>
      <c r="E44" s="235">
        <v>154.67855210140198</v>
      </c>
      <c r="F44" s="235">
        <v>107.69898559186673</v>
      </c>
      <c r="G44" s="235">
        <v>108.45292414761653</v>
      </c>
      <c r="H44" s="235">
        <v>107.64210609690977</v>
      </c>
      <c r="I44" s="235">
        <v>117.88421515764549</v>
      </c>
      <c r="J44" s="317"/>
      <c r="K44" s="317"/>
      <c r="L44" s="317"/>
      <c r="M44" s="317"/>
      <c r="N44" s="317"/>
      <c r="O44" s="317"/>
      <c r="P44" s="317"/>
    </row>
    <row r="45" spans="2:37" outlineLevel="1">
      <c r="B45" s="339" t="s">
        <v>95</v>
      </c>
      <c r="C45" s="340"/>
      <c r="D45" s="340"/>
      <c r="E45" s="340"/>
      <c r="F45" s="340"/>
      <c r="G45" s="340"/>
      <c r="H45" s="340"/>
      <c r="I45" s="362"/>
    </row>
    <row r="47" spans="2:37" ht="15.6">
      <c r="B47" s="332" t="s">
        <v>116</v>
      </c>
      <c r="C47" s="332"/>
      <c r="D47" s="332"/>
      <c r="E47" s="332"/>
      <c r="F47" s="332"/>
      <c r="G47" s="332"/>
      <c r="H47" s="332"/>
      <c r="I47" s="332"/>
    </row>
    <row r="48" spans="2:37" ht="5.45" customHeight="1" outlineLevel="1">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2:16" ht="43.5" outlineLevel="1">
      <c r="B49" s="65"/>
      <c r="C49" s="51" t="s">
        <v>93</v>
      </c>
      <c r="D49" s="76" t="str">
        <f>"Μέσο μοναδιαίο κόστος υποδομής "&amp;($C$3-5)&amp;" - "&amp;(($C$3-1))</f>
        <v>Μέσο μοναδιαίο κόστος υποδομής 2019 - 2023</v>
      </c>
      <c r="E49" s="75">
        <f>$C$3</f>
        <v>2024</v>
      </c>
      <c r="F49" s="75">
        <f>$C$3+1</f>
        <v>2025</v>
      </c>
      <c r="G49" s="75">
        <f>$C$3+2</f>
        <v>2026</v>
      </c>
      <c r="H49" s="75">
        <f>$C$3+3</f>
        <v>2027</v>
      </c>
      <c r="I49" s="75">
        <f>$C$3+4</f>
        <v>2028</v>
      </c>
    </row>
    <row r="50" spans="2:16" outlineLevel="1">
      <c r="B50" s="40" t="s">
        <v>74</v>
      </c>
      <c r="C50" s="38" t="s">
        <v>146</v>
      </c>
      <c r="D50" s="219">
        <v>934.26706157903209</v>
      </c>
      <c r="E50" s="235">
        <v>1679.1007899086972</v>
      </c>
      <c r="F50" s="235">
        <v>1275.0022357211924</v>
      </c>
      <c r="G50" s="235">
        <v>1297.3123070635365</v>
      </c>
      <c r="H50" s="235">
        <v>1311.3996573915508</v>
      </c>
      <c r="I50" s="235">
        <v>1423.9128401942821</v>
      </c>
      <c r="J50" s="317"/>
      <c r="K50" s="317"/>
      <c r="L50" s="317"/>
      <c r="M50" s="317"/>
      <c r="N50" s="317"/>
      <c r="O50" s="317"/>
      <c r="P50" s="317"/>
    </row>
    <row r="51" spans="2:16" outlineLevel="1">
      <c r="B51" s="40" t="s">
        <v>75</v>
      </c>
      <c r="C51" s="38" t="s">
        <v>146</v>
      </c>
      <c r="D51" s="219">
        <v>934.26706157903209</v>
      </c>
      <c r="E51" s="235">
        <v>1679.1007899086972</v>
      </c>
      <c r="F51" s="235">
        <v>1275.0022357211924</v>
      </c>
      <c r="G51" s="235">
        <v>1297.3123070635365</v>
      </c>
      <c r="H51" s="235">
        <v>1311.3996573915508</v>
      </c>
      <c r="I51" s="235">
        <v>1423.9128401942821</v>
      </c>
      <c r="J51" s="317"/>
      <c r="K51" s="317"/>
      <c r="L51" s="317"/>
      <c r="M51" s="317"/>
      <c r="N51" s="317"/>
      <c r="O51" s="317"/>
      <c r="P51" s="317"/>
    </row>
    <row r="52" spans="2:16" outlineLevel="1">
      <c r="B52" s="40" t="s">
        <v>76</v>
      </c>
      <c r="C52" s="38" t="s">
        <v>146</v>
      </c>
      <c r="D52" s="219">
        <v>934.26706157903209</v>
      </c>
      <c r="E52" s="235">
        <v>1679.1007899086972</v>
      </c>
      <c r="F52" s="235">
        <v>1275.0022357211924</v>
      </c>
      <c r="G52" s="235">
        <v>1297.3123070635365</v>
      </c>
      <c r="H52" s="235">
        <v>1311.3996573915508</v>
      </c>
      <c r="I52" s="235">
        <v>1423.9128401942821</v>
      </c>
      <c r="J52" s="317"/>
      <c r="K52" s="317"/>
      <c r="L52" s="317"/>
      <c r="M52" s="317"/>
      <c r="N52" s="317"/>
      <c r="O52" s="317"/>
      <c r="P52" s="317"/>
    </row>
    <row r="53" spans="2:16" outlineLevel="1">
      <c r="B53" s="40" t="s">
        <v>77</v>
      </c>
      <c r="C53" s="38" t="s">
        <v>146</v>
      </c>
      <c r="D53" s="219">
        <v>934.26706157903209</v>
      </c>
      <c r="E53" s="235">
        <v>1679.1007899086972</v>
      </c>
      <c r="F53" s="235">
        <v>1275.0022357211924</v>
      </c>
      <c r="G53" s="235">
        <v>1297.3123070635365</v>
      </c>
      <c r="H53" s="235">
        <v>1311.3996573915508</v>
      </c>
      <c r="I53" s="235">
        <v>1423.9128401942821</v>
      </c>
      <c r="J53" s="317"/>
      <c r="K53" s="317"/>
      <c r="L53" s="317"/>
      <c r="M53" s="317"/>
      <c r="N53" s="317"/>
      <c r="O53" s="317"/>
      <c r="P53" s="317"/>
    </row>
    <row r="54" spans="2:16" outlineLevel="1">
      <c r="B54" s="40" t="s">
        <v>78</v>
      </c>
      <c r="C54" s="38" t="s">
        <v>146</v>
      </c>
      <c r="D54" s="219">
        <v>934.26706157903209</v>
      </c>
      <c r="E54" s="235">
        <v>1679.1007899086972</v>
      </c>
      <c r="F54" s="235">
        <v>1275.0022357211924</v>
      </c>
      <c r="G54" s="235">
        <v>1297.3123070635365</v>
      </c>
      <c r="H54" s="235">
        <v>1311.3996573915508</v>
      </c>
      <c r="I54" s="235">
        <v>1423.9128401942821</v>
      </c>
      <c r="J54" s="317"/>
      <c r="K54" s="317"/>
      <c r="L54" s="317"/>
      <c r="M54" s="317"/>
      <c r="N54" s="317"/>
      <c r="O54" s="317"/>
      <c r="P54" s="317"/>
    </row>
    <row r="55" spans="2:16" outlineLevel="1">
      <c r="B55" s="40" t="s">
        <v>79</v>
      </c>
      <c r="C55" s="38" t="s">
        <v>146</v>
      </c>
      <c r="D55" s="219">
        <v>934.26706157903209</v>
      </c>
      <c r="E55" s="235">
        <v>1679.1007899086972</v>
      </c>
      <c r="F55" s="235">
        <v>1275.0022357211924</v>
      </c>
      <c r="G55" s="235">
        <v>1297.3123070635365</v>
      </c>
      <c r="H55" s="235">
        <v>1311.3996573915508</v>
      </c>
      <c r="I55" s="235">
        <v>1423.9128401942821</v>
      </c>
      <c r="J55" s="317"/>
      <c r="K55" s="317"/>
      <c r="L55" s="317"/>
      <c r="M55" s="317"/>
      <c r="N55" s="317"/>
      <c r="O55" s="317"/>
      <c r="P55" s="317"/>
    </row>
    <row r="56" spans="2:16" outlineLevel="1">
      <c r="B56" s="40" t="s">
        <v>80</v>
      </c>
      <c r="C56" s="38" t="s">
        <v>146</v>
      </c>
      <c r="D56" s="219">
        <v>934.26706157903209</v>
      </c>
      <c r="E56" s="235">
        <v>1679.1007899086972</v>
      </c>
      <c r="F56" s="235">
        <v>1275.0022357211924</v>
      </c>
      <c r="G56" s="235">
        <v>1297.3123070635365</v>
      </c>
      <c r="H56" s="235">
        <v>1311.3996573915508</v>
      </c>
      <c r="I56" s="235">
        <v>1423.9128401942821</v>
      </c>
      <c r="J56" s="317"/>
      <c r="K56" s="317"/>
      <c r="L56" s="317"/>
      <c r="M56" s="317"/>
      <c r="N56" s="317"/>
      <c r="O56" s="317"/>
      <c r="P56" s="317"/>
    </row>
    <row r="57" spans="2:16" outlineLevel="1">
      <c r="B57" s="40" t="s">
        <v>81</v>
      </c>
      <c r="C57" s="38" t="s">
        <v>146</v>
      </c>
      <c r="D57" s="219">
        <v>934.26706157903209</v>
      </c>
      <c r="E57" s="235">
        <v>1679.1007899086972</v>
      </c>
      <c r="F57" s="235">
        <v>1275.0022357211924</v>
      </c>
      <c r="G57" s="235">
        <v>1297.3123070635365</v>
      </c>
      <c r="H57" s="235">
        <v>1311.3996573915508</v>
      </c>
      <c r="I57" s="235">
        <v>1423.9128401942821</v>
      </c>
      <c r="J57" s="317"/>
      <c r="K57" s="317"/>
      <c r="L57" s="317"/>
      <c r="M57" s="317"/>
      <c r="N57" s="317"/>
      <c r="O57" s="317"/>
      <c r="P57" s="317"/>
    </row>
    <row r="58" spans="2:16" s="43" customFormat="1" outlineLevel="1">
      <c r="B58" s="40" t="s">
        <v>82</v>
      </c>
      <c r="C58" s="38" t="s">
        <v>146</v>
      </c>
      <c r="D58" s="219">
        <v>934.26706157903209</v>
      </c>
      <c r="E58" s="235">
        <v>1679.1007899086972</v>
      </c>
      <c r="F58" s="235">
        <v>1275.0022357211924</v>
      </c>
      <c r="G58" s="235">
        <v>1297.3123070635365</v>
      </c>
      <c r="H58" s="235">
        <v>1311.3996573915508</v>
      </c>
      <c r="I58" s="235">
        <v>1423.9128401942821</v>
      </c>
      <c r="J58" s="317"/>
      <c r="K58" s="317"/>
      <c r="L58" s="317"/>
      <c r="M58" s="317"/>
      <c r="N58" s="317"/>
      <c r="O58" s="317"/>
      <c r="P58" s="317"/>
    </row>
    <row r="59" spans="2:16" s="43" customFormat="1" outlineLevel="1">
      <c r="B59" s="40" t="s">
        <v>83</v>
      </c>
      <c r="C59" s="38" t="s">
        <v>146</v>
      </c>
      <c r="D59" s="219">
        <v>934.26706157903209</v>
      </c>
      <c r="E59" s="235">
        <v>1679.1007899086972</v>
      </c>
      <c r="F59" s="235">
        <v>1275.0022357211924</v>
      </c>
      <c r="G59" s="235">
        <v>1297.3123070635365</v>
      </c>
      <c r="H59" s="235">
        <v>1311.3996573915508</v>
      </c>
      <c r="I59" s="235">
        <v>1423.9128401942821</v>
      </c>
      <c r="J59" s="317"/>
      <c r="K59" s="317"/>
      <c r="L59" s="317"/>
      <c r="M59" s="317"/>
      <c r="N59" s="317"/>
      <c r="O59" s="317"/>
      <c r="P59" s="317"/>
    </row>
    <row r="60" spans="2:16" outlineLevel="1">
      <c r="B60" s="40" t="s">
        <v>84</v>
      </c>
      <c r="C60" s="38" t="s">
        <v>146</v>
      </c>
      <c r="D60" s="219">
        <v>934.26706157903209</v>
      </c>
      <c r="E60" s="235">
        <v>1679.1007899086972</v>
      </c>
      <c r="F60" s="235">
        <v>1275.0022357211924</v>
      </c>
      <c r="G60" s="235">
        <v>1297.3123070635365</v>
      </c>
      <c r="H60" s="235">
        <v>1311.3996573915508</v>
      </c>
      <c r="I60" s="235">
        <v>1423.9128401942821</v>
      </c>
      <c r="J60" s="317"/>
      <c r="K60" s="317"/>
      <c r="L60" s="317"/>
      <c r="M60" s="317"/>
      <c r="N60" s="317"/>
      <c r="O60" s="317"/>
      <c r="P60" s="317"/>
    </row>
    <row r="61" spans="2:16" s="43" customFormat="1" outlineLevel="1">
      <c r="B61" s="40" t="s">
        <v>86</v>
      </c>
      <c r="C61" s="38" t="s">
        <v>146</v>
      </c>
      <c r="D61" s="219">
        <v>934.26706157903209</v>
      </c>
      <c r="E61" s="235">
        <v>1679.1007899086972</v>
      </c>
      <c r="F61" s="235">
        <v>1275.0022357211924</v>
      </c>
      <c r="G61" s="235">
        <v>1297.3123070635365</v>
      </c>
      <c r="H61" s="235">
        <v>1311.3996573915508</v>
      </c>
      <c r="I61" s="235">
        <v>1423.9128401942821</v>
      </c>
      <c r="J61" s="317"/>
      <c r="K61" s="317"/>
      <c r="L61" s="317"/>
      <c r="M61" s="317"/>
      <c r="N61" s="317"/>
      <c r="O61" s="317"/>
      <c r="P61" s="317"/>
    </row>
    <row r="62" spans="2:16" outlineLevel="1">
      <c r="B62" s="40" t="s">
        <v>87</v>
      </c>
      <c r="C62" s="38" t="s">
        <v>146</v>
      </c>
      <c r="D62" s="219">
        <v>934.26706157903209</v>
      </c>
      <c r="E62" s="235">
        <v>1679.1007899086972</v>
      </c>
      <c r="F62" s="235">
        <v>1275.0022357211924</v>
      </c>
      <c r="G62" s="235">
        <v>1297.3123070635365</v>
      </c>
      <c r="H62" s="235">
        <v>1311.3996573915508</v>
      </c>
      <c r="I62" s="235">
        <v>1423.9128401942821</v>
      </c>
      <c r="J62" s="317"/>
      <c r="K62" s="317"/>
      <c r="L62" s="317"/>
      <c r="M62" s="317"/>
      <c r="N62" s="317"/>
      <c r="O62" s="317"/>
      <c r="P62" s="317"/>
    </row>
    <row r="63" spans="2:16" outlineLevel="1">
      <c r="B63" s="40" t="s">
        <v>88</v>
      </c>
      <c r="C63" s="38" t="s">
        <v>146</v>
      </c>
      <c r="D63" s="219">
        <v>934.26706157903209</v>
      </c>
      <c r="E63" s="235">
        <v>1679.1007899086972</v>
      </c>
      <c r="F63" s="235">
        <v>1275.0022357211924</v>
      </c>
      <c r="G63" s="235">
        <v>1297.3123070635365</v>
      </c>
      <c r="H63" s="235">
        <v>1311.3996573915508</v>
      </c>
      <c r="I63" s="235">
        <v>1423.9128401942821</v>
      </c>
      <c r="J63" s="317"/>
      <c r="K63" s="317"/>
      <c r="L63" s="317"/>
      <c r="M63" s="317"/>
      <c r="N63" s="317"/>
      <c r="O63" s="317"/>
      <c r="P63" s="317"/>
    </row>
    <row r="64" spans="2:16" outlineLevel="1">
      <c r="B64" s="339" t="s">
        <v>95</v>
      </c>
      <c r="C64" s="340"/>
      <c r="D64" s="340"/>
      <c r="E64" s="340"/>
      <c r="F64" s="340"/>
      <c r="G64" s="340"/>
      <c r="H64" s="340"/>
      <c r="I64" s="362"/>
    </row>
    <row r="66" spans="2:37" ht="15.6">
      <c r="B66" s="332" t="s">
        <v>117</v>
      </c>
      <c r="C66" s="332"/>
      <c r="D66" s="332"/>
      <c r="E66" s="332"/>
      <c r="F66" s="332"/>
      <c r="G66" s="332"/>
      <c r="H66" s="332"/>
      <c r="I66" s="332"/>
    </row>
    <row r="67" spans="2:37" ht="5.45" customHeight="1" outlineLevel="1">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row>
    <row r="68" spans="2:37" ht="43.5" outlineLevel="1">
      <c r="B68" s="65"/>
      <c r="C68" s="51" t="s">
        <v>93</v>
      </c>
      <c r="D68" s="76" t="str">
        <f>"Μέσο μοναδιαίο κόστος υποδομής "&amp;($C$3-5)&amp;" - "&amp;(($C$3-1))</f>
        <v>Μέσο μοναδιαίο κόστος υποδομής 2019 - 2023</v>
      </c>
      <c r="E68" s="75">
        <f>$C$3</f>
        <v>2024</v>
      </c>
      <c r="F68" s="75">
        <f>$C$3+1</f>
        <v>2025</v>
      </c>
      <c r="G68" s="75">
        <f>$C$3+2</f>
        <v>2026</v>
      </c>
      <c r="H68" s="75">
        <f>$C$3+3</f>
        <v>2027</v>
      </c>
      <c r="I68" s="75">
        <f>$C$3+4</f>
        <v>2028</v>
      </c>
    </row>
    <row r="69" spans="2:37" outlineLevel="1">
      <c r="B69" s="40" t="s">
        <v>74</v>
      </c>
      <c r="C69" s="38" t="s">
        <v>146</v>
      </c>
      <c r="D69" s="219">
        <v>292.05500550576852</v>
      </c>
      <c r="E69" s="236">
        <v>669.25045373055423</v>
      </c>
      <c r="F69" s="235">
        <v>461.14107341834631</v>
      </c>
      <c r="G69" s="235">
        <v>459.31978668934511</v>
      </c>
      <c r="H69" s="235">
        <v>464.48851389385067</v>
      </c>
      <c r="I69" s="235">
        <v>502.6005256913424</v>
      </c>
      <c r="J69" s="317"/>
      <c r="K69" s="317"/>
      <c r="L69" s="317"/>
      <c r="M69" s="317"/>
      <c r="N69" s="317"/>
      <c r="O69" s="317"/>
      <c r="P69" s="317"/>
    </row>
    <row r="70" spans="2:37" outlineLevel="1">
      <c r="B70" s="40" t="s">
        <v>75</v>
      </c>
      <c r="C70" s="38" t="s">
        <v>146</v>
      </c>
      <c r="D70" s="219">
        <v>292.05500550576852</v>
      </c>
      <c r="E70" s="236">
        <v>669.25045373055423</v>
      </c>
      <c r="F70" s="235">
        <v>461.14107341834631</v>
      </c>
      <c r="G70" s="235">
        <v>459.31978668934511</v>
      </c>
      <c r="H70" s="235">
        <v>464.48851389385067</v>
      </c>
      <c r="I70" s="235">
        <v>502.6005256913424</v>
      </c>
      <c r="J70" s="317"/>
      <c r="K70" s="317"/>
      <c r="L70" s="317"/>
      <c r="M70" s="317"/>
      <c r="N70" s="317"/>
      <c r="O70" s="317"/>
      <c r="P70" s="317"/>
    </row>
    <row r="71" spans="2:37" outlineLevel="1">
      <c r="B71" s="40" t="s">
        <v>76</v>
      </c>
      <c r="C71" s="38" t="s">
        <v>146</v>
      </c>
      <c r="D71" s="219">
        <v>292.05500550576852</v>
      </c>
      <c r="E71" s="236">
        <v>669.25045373055423</v>
      </c>
      <c r="F71" s="235">
        <v>461.14107341834631</v>
      </c>
      <c r="G71" s="235">
        <v>459.31978668934511</v>
      </c>
      <c r="H71" s="235">
        <v>464.48851389385067</v>
      </c>
      <c r="I71" s="235">
        <v>502.6005256913424</v>
      </c>
      <c r="J71" s="317"/>
      <c r="K71" s="317"/>
      <c r="L71" s="317"/>
      <c r="M71" s="317"/>
      <c r="N71" s="317"/>
      <c r="O71" s="317"/>
      <c r="P71" s="317"/>
    </row>
    <row r="72" spans="2:37" outlineLevel="1">
      <c r="B72" s="40" t="s">
        <v>77</v>
      </c>
      <c r="C72" s="38" t="s">
        <v>146</v>
      </c>
      <c r="D72" s="219">
        <v>292.05500550576852</v>
      </c>
      <c r="E72" s="236">
        <v>669.25045373055423</v>
      </c>
      <c r="F72" s="235">
        <v>461.14107341834631</v>
      </c>
      <c r="G72" s="235">
        <v>459.31978668934511</v>
      </c>
      <c r="H72" s="235">
        <v>464.48851389385067</v>
      </c>
      <c r="I72" s="235">
        <v>502.6005256913424</v>
      </c>
      <c r="J72" s="317"/>
      <c r="K72" s="317"/>
      <c r="L72" s="317"/>
      <c r="M72" s="317"/>
      <c r="N72" s="317"/>
      <c r="O72" s="317"/>
      <c r="P72" s="317"/>
    </row>
    <row r="73" spans="2:37" outlineLevel="1">
      <c r="B73" s="40" t="s">
        <v>78</v>
      </c>
      <c r="C73" s="38" t="s">
        <v>146</v>
      </c>
      <c r="D73" s="219">
        <v>292.05500550576852</v>
      </c>
      <c r="E73" s="236">
        <v>669.25045373055423</v>
      </c>
      <c r="F73" s="235">
        <v>461.14107341834631</v>
      </c>
      <c r="G73" s="235">
        <v>459.31978668934511</v>
      </c>
      <c r="H73" s="235">
        <v>464.48851389385067</v>
      </c>
      <c r="I73" s="235">
        <v>502.6005256913424</v>
      </c>
      <c r="J73" s="317"/>
      <c r="K73" s="317"/>
      <c r="L73" s="317"/>
      <c r="M73" s="317"/>
      <c r="N73" s="317"/>
      <c r="O73" s="317"/>
      <c r="P73" s="317"/>
    </row>
    <row r="74" spans="2:37" outlineLevel="1">
      <c r="B74" s="40" t="s">
        <v>79</v>
      </c>
      <c r="C74" s="38" t="s">
        <v>146</v>
      </c>
      <c r="D74" s="219">
        <v>292.05500550576852</v>
      </c>
      <c r="E74" s="236">
        <v>669.25045373055423</v>
      </c>
      <c r="F74" s="235">
        <v>461.14107341834631</v>
      </c>
      <c r="G74" s="235">
        <v>459.31978668934511</v>
      </c>
      <c r="H74" s="235">
        <v>464.48851389385067</v>
      </c>
      <c r="I74" s="235">
        <v>502.6005256913424</v>
      </c>
      <c r="J74" s="317"/>
      <c r="K74" s="317"/>
      <c r="L74" s="317"/>
      <c r="M74" s="317"/>
      <c r="N74" s="317"/>
      <c r="O74" s="317"/>
      <c r="P74" s="317"/>
    </row>
    <row r="75" spans="2:37" outlineLevel="1">
      <c r="B75" s="40" t="s">
        <v>80</v>
      </c>
      <c r="C75" s="38" t="s">
        <v>146</v>
      </c>
      <c r="D75" s="219">
        <v>292.05500550576852</v>
      </c>
      <c r="E75" s="236">
        <v>669.25045373055423</v>
      </c>
      <c r="F75" s="235">
        <v>461.14107341834631</v>
      </c>
      <c r="G75" s="235">
        <v>459.31978668934511</v>
      </c>
      <c r="H75" s="235">
        <v>464.48851389385067</v>
      </c>
      <c r="I75" s="235">
        <v>502.6005256913424</v>
      </c>
      <c r="J75" s="317"/>
      <c r="K75" s="317"/>
      <c r="L75" s="317"/>
      <c r="M75" s="317"/>
      <c r="N75" s="317"/>
      <c r="O75" s="317"/>
      <c r="P75" s="317"/>
    </row>
    <row r="76" spans="2:37" outlineLevel="1">
      <c r="B76" s="40" t="s">
        <v>81</v>
      </c>
      <c r="C76" s="38" t="s">
        <v>146</v>
      </c>
      <c r="D76" s="219">
        <v>292.05500550576852</v>
      </c>
      <c r="E76" s="236">
        <v>669.25045373055423</v>
      </c>
      <c r="F76" s="235">
        <v>461.14107341834631</v>
      </c>
      <c r="G76" s="235">
        <v>459.31978668934511</v>
      </c>
      <c r="H76" s="235">
        <v>464.48851389385067</v>
      </c>
      <c r="I76" s="235">
        <v>502.6005256913424</v>
      </c>
      <c r="J76" s="317"/>
      <c r="K76" s="317"/>
      <c r="L76" s="317"/>
      <c r="M76" s="317"/>
      <c r="N76" s="317"/>
      <c r="O76" s="317"/>
      <c r="P76" s="317"/>
    </row>
    <row r="77" spans="2:37" outlineLevel="1">
      <c r="B77" s="40" t="s">
        <v>82</v>
      </c>
      <c r="C77" s="38" t="s">
        <v>146</v>
      </c>
      <c r="D77" s="219">
        <v>292.05500550576852</v>
      </c>
      <c r="E77" s="236">
        <v>669.25045373055423</v>
      </c>
      <c r="F77" s="235">
        <v>461.14107341834631</v>
      </c>
      <c r="G77" s="235">
        <v>459.31978668934511</v>
      </c>
      <c r="H77" s="235">
        <v>464.48851389385067</v>
      </c>
      <c r="I77" s="235">
        <v>502.6005256913424</v>
      </c>
      <c r="J77" s="317"/>
      <c r="K77" s="317"/>
      <c r="L77" s="317"/>
      <c r="M77" s="317"/>
      <c r="N77" s="317"/>
      <c r="O77" s="317"/>
      <c r="P77" s="317"/>
    </row>
    <row r="78" spans="2:37" outlineLevel="1">
      <c r="B78" s="40" t="s">
        <v>83</v>
      </c>
      <c r="C78" s="38" t="s">
        <v>146</v>
      </c>
      <c r="D78" s="219">
        <v>292.05500550576852</v>
      </c>
      <c r="E78" s="236">
        <v>669.25045373055423</v>
      </c>
      <c r="F78" s="235">
        <v>461.14107341834631</v>
      </c>
      <c r="G78" s="235">
        <v>459.31978668934511</v>
      </c>
      <c r="H78" s="235">
        <v>464.48851389385067</v>
      </c>
      <c r="I78" s="235">
        <v>502.6005256913424</v>
      </c>
      <c r="J78" s="317"/>
      <c r="K78" s="317"/>
      <c r="L78" s="317"/>
      <c r="M78" s="317"/>
      <c r="N78" s="317"/>
      <c r="O78" s="317"/>
      <c r="P78" s="317"/>
    </row>
    <row r="79" spans="2:37" outlineLevel="1">
      <c r="B79" s="40" t="s">
        <v>84</v>
      </c>
      <c r="C79" s="38" t="s">
        <v>146</v>
      </c>
      <c r="D79" s="219">
        <v>292.05500550576852</v>
      </c>
      <c r="E79" s="236">
        <v>669.25045373055423</v>
      </c>
      <c r="F79" s="235">
        <v>461.14107341834631</v>
      </c>
      <c r="G79" s="235">
        <v>459.31978668934511</v>
      </c>
      <c r="H79" s="235">
        <v>464.48851389385067</v>
      </c>
      <c r="I79" s="235">
        <v>502.6005256913424</v>
      </c>
      <c r="J79" s="317"/>
      <c r="K79" s="317"/>
      <c r="L79" s="317"/>
      <c r="M79" s="317"/>
      <c r="N79" s="317"/>
      <c r="O79" s="317"/>
      <c r="P79" s="317"/>
    </row>
    <row r="80" spans="2:37" s="43" customFormat="1" outlineLevel="1">
      <c r="B80" s="40" t="s">
        <v>86</v>
      </c>
      <c r="C80" s="38" t="s">
        <v>146</v>
      </c>
      <c r="D80" s="219">
        <v>292.05500550576852</v>
      </c>
      <c r="E80" s="236">
        <v>669.25045373055423</v>
      </c>
      <c r="F80" s="235">
        <v>461.14107341834631</v>
      </c>
      <c r="G80" s="235">
        <v>459.31978668934511</v>
      </c>
      <c r="H80" s="235">
        <v>464.48851389385067</v>
      </c>
      <c r="I80" s="235">
        <v>502.6005256913424</v>
      </c>
      <c r="J80" s="317"/>
      <c r="K80" s="317"/>
      <c r="L80" s="317"/>
      <c r="M80" s="317"/>
      <c r="N80" s="317"/>
      <c r="O80" s="317"/>
      <c r="P80" s="317"/>
    </row>
    <row r="81" spans="2:37" outlineLevel="1">
      <c r="B81" s="40" t="s">
        <v>87</v>
      </c>
      <c r="C81" s="38" t="s">
        <v>146</v>
      </c>
      <c r="D81" s="219">
        <v>292.05500550576852</v>
      </c>
      <c r="E81" s="236">
        <v>669.25045373055423</v>
      </c>
      <c r="F81" s="235">
        <v>461.14107341834631</v>
      </c>
      <c r="G81" s="235">
        <v>459.31978668934511</v>
      </c>
      <c r="H81" s="235">
        <v>464.48851389385067</v>
      </c>
      <c r="I81" s="235">
        <v>502.6005256913424</v>
      </c>
      <c r="J81" s="317"/>
      <c r="K81" s="317"/>
      <c r="L81" s="317"/>
      <c r="M81" s="317"/>
      <c r="N81" s="317"/>
      <c r="O81" s="317"/>
      <c r="P81" s="317"/>
    </row>
    <row r="82" spans="2:37" outlineLevel="1">
      <c r="B82" s="40" t="s">
        <v>88</v>
      </c>
      <c r="C82" s="38" t="s">
        <v>146</v>
      </c>
      <c r="D82" s="219">
        <v>292.05500550576852</v>
      </c>
      <c r="E82" s="236">
        <v>669.25045373055423</v>
      </c>
      <c r="F82" s="235">
        <v>461.14107341834631</v>
      </c>
      <c r="G82" s="235">
        <v>459.31978668934511</v>
      </c>
      <c r="H82" s="235">
        <v>464.48851389385067</v>
      </c>
      <c r="I82" s="235">
        <v>502.6005256913424</v>
      </c>
      <c r="J82" s="317"/>
      <c r="K82" s="317"/>
      <c r="L82" s="317"/>
      <c r="M82" s="317"/>
      <c r="N82" s="317"/>
      <c r="O82" s="317"/>
      <c r="P82" s="317"/>
    </row>
    <row r="83" spans="2:37" outlineLevel="1">
      <c r="B83" s="339" t="s">
        <v>95</v>
      </c>
      <c r="C83" s="340"/>
      <c r="D83" s="340"/>
      <c r="E83" s="340"/>
      <c r="F83" s="340"/>
      <c r="G83" s="340"/>
      <c r="H83" s="340"/>
      <c r="I83" s="362"/>
    </row>
    <row r="85" spans="2:37" ht="15.6">
      <c r="B85" s="332" t="s">
        <v>118</v>
      </c>
      <c r="C85" s="332"/>
      <c r="D85" s="332"/>
      <c r="E85" s="332"/>
      <c r="F85" s="332"/>
      <c r="G85" s="332"/>
      <c r="H85" s="332"/>
      <c r="I85" s="332"/>
    </row>
    <row r="86" spans="2:37" ht="5.45" customHeight="1" outlineLevel="1">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row>
    <row r="87" spans="2:37" ht="43.5" outlineLevel="1">
      <c r="B87" s="65"/>
      <c r="C87" s="51" t="s">
        <v>93</v>
      </c>
      <c r="D87" s="76" t="str">
        <f>"Μέσο μοναδιαίο κόστος υποδομής "&amp;($C$3-5)&amp;" - "&amp;(($C$3-1))</f>
        <v>Μέσο μοναδιαίο κόστος υποδομής 2019 - 2023</v>
      </c>
      <c r="E87" s="75">
        <f>$C$3</f>
        <v>2024</v>
      </c>
      <c r="F87" s="75">
        <f>$C$3+1</f>
        <v>2025</v>
      </c>
      <c r="G87" s="75">
        <f>$C$3+2</f>
        <v>2026</v>
      </c>
      <c r="H87" s="75">
        <f>$C$3+3</f>
        <v>2027</v>
      </c>
      <c r="I87" s="75">
        <f>$C$3+4</f>
        <v>2028</v>
      </c>
    </row>
    <row r="88" spans="2:37" outlineLevel="1">
      <c r="B88" s="40" t="s">
        <v>74</v>
      </c>
      <c r="C88" s="38" t="s">
        <v>146</v>
      </c>
      <c r="D88" s="213">
        <v>60273.695525289171</v>
      </c>
      <c r="E88" s="235">
        <v>95737.304730292351</v>
      </c>
      <c r="F88" s="235">
        <v>83266.246877199766</v>
      </c>
      <c r="G88" s="235">
        <v>84655.443813716949</v>
      </c>
      <c r="H88" s="235"/>
      <c r="I88" s="235"/>
      <c r="J88" s="317"/>
      <c r="K88" s="317"/>
      <c r="L88" s="317"/>
      <c r="M88" s="317"/>
      <c r="N88" s="317"/>
      <c r="O88" s="317"/>
      <c r="P88" s="317"/>
      <c r="Q88" s="317"/>
    </row>
    <row r="89" spans="2:37" outlineLevel="1">
      <c r="B89" s="40" t="s">
        <v>75</v>
      </c>
      <c r="C89" s="38" t="s">
        <v>146</v>
      </c>
      <c r="D89" s="213">
        <v>60273.695525289171</v>
      </c>
      <c r="E89" s="235">
        <v>95737.304730292351</v>
      </c>
      <c r="F89" s="235">
        <v>83266.246877199766</v>
      </c>
      <c r="G89" s="235">
        <v>84655.443813716949</v>
      </c>
      <c r="H89" s="235"/>
      <c r="I89" s="235"/>
      <c r="J89" s="317"/>
      <c r="K89" s="317"/>
      <c r="L89" s="317"/>
      <c r="M89" s="317"/>
      <c r="N89" s="317"/>
      <c r="O89" s="317"/>
      <c r="P89" s="317"/>
      <c r="Q89" s="317"/>
    </row>
    <row r="90" spans="2:37" outlineLevel="1">
      <c r="B90" s="40" t="s">
        <v>76</v>
      </c>
      <c r="C90" s="38" t="s">
        <v>146</v>
      </c>
      <c r="D90" s="213">
        <v>60273.695525289171</v>
      </c>
      <c r="E90" s="235">
        <v>95737.304730292351</v>
      </c>
      <c r="F90" s="235">
        <v>83266.246877199766</v>
      </c>
      <c r="G90" s="235">
        <v>84655.443813716949</v>
      </c>
      <c r="H90" s="235"/>
      <c r="I90" s="235"/>
      <c r="J90" s="317"/>
      <c r="K90" s="317"/>
      <c r="L90" s="317"/>
      <c r="M90" s="317"/>
      <c r="N90" s="317"/>
      <c r="O90" s="317"/>
      <c r="P90" s="317"/>
      <c r="Q90" s="317"/>
    </row>
    <row r="91" spans="2:37" outlineLevel="1">
      <c r="B91" s="40" t="s">
        <v>77</v>
      </c>
      <c r="C91" s="38" t="s">
        <v>146</v>
      </c>
      <c r="D91" s="213">
        <v>60273.695525289171</v>
      </c>
      <c r="E91" s="235">
        <v>95737.304730292351</v>
      </c>
      <c r="F91" s="235">
        <v>83266.246877199766</v>
      </c>
      <c r="G91" s="235">
        <v>84655.443813716949</v>
      </c>
      <c r="H91" s="235"/>
      <c r="I91" s="235"/>
      <c r="J91" s="317"/>
      <c r="K91" s="317"/>
      <c r="L91" s="317"/>
      <c r="M91" s="317"/>
      <c r="N91" s="317"/>
      <c r="O91" s="317"/>
      <c r="P91" s="317"/>
      <c r="Q91" s="317"/>
    </row>
    <row r="92" spans="2:37" outlineLevel="1">
      <c r="B92" s="40" t="s">
        <v>78</v>
      </c>
      <c r="C92" s="38" t="s">
        <v>146</v>
      </c>
      <c r="D92" s="213">
        <v>60273.695525289171</v>
      </c>
      <c r="E92" s="235">
        <v>95737.304730292351</v>
      </c>
      <c r="F92" s="235">
        <v>83266.246877199766</v>
      </c>
      <c r="G92" s="235">
        <v>84655.443813716949</v>
      </c>
      <c r="H92" s="235"/>
      <c r="I92" s="235"/>
      <c r="J92" s="317"/>
      <c r="K92" s="317"/>
      <c r="L92" s="317"/>
      <c r="M92" s="317"/>
      <c r="N92" s="317"/>
      <c r="O92" s="317"/>
      <c r="P92" s="317"/>
      <c r="Q92" s="317"/>
    </row>
    <row r="93" spans="2:37" outlineLevel="1">
      <c r="B93" s="40" t="s">
        <v>79</v>
      </c>
      <c r="C93" s="38" t="s">
        <v>146</v>
      </c>
      <c r="D93" s="213">
        <v>60273.695525289171</v>
      </c>
      <c r="E93" s="235">
        <v>95737.304730292351</v>
      </c>
      <c r="F93" s="235">
        <v>83266.246877199766</v>
      </c>
      <c r="G93" s="235">
        <v>84655.443813716949</v>
      </c>
      <c r="H93" s="235"/>
      <c r="I93" s="235"/>
      <c r="J93" s="317"/>
      <c r="K93" s="317"/>
      <c r="L93" s="317"/>
      <c r="M93" s="317"/>
      <c r="N93" s="317"/>
      <c r="O93" s="317"/>
      <c r="P93" s="317"/>
      <c r="Q93" s="317"/>
    </row>
    <row r="94" spans="2:37" outlineLevel="1">
      <c r="B94" s="40" t="s">
        <v>80</v>
      </c>
      <c r="C94" s="38" t="s">
        <v>146</v>
      </c>
      <c r="D94" s="213">
        <v>60273.695525289171</v>
      </c>
      <c r="E94" s="235">
        <v>95737.304730292351</v>
      </c>
      <c r="F94" s="235">
        <v>83266.246877199766</v>
      </c>
      <c r="G94" s="235">
        <v>84655.443813716949</v>
      </c>
      <c r="H94" s="235"/>
      <c r="I94" s="235"/>
      <c r="J94" s="317"/>
      <c r="K94" s="317"/>
      <c r="L94" s="317"/>
      <c r="M94" s="317"/>
      <c r="N94" s="317"/>
      <c r="O94" s="317"/>
      <c r="P94" s="317"/>
      <c r="Q94" s="317"/>
    </row>
    <row r="95" spans="2:37" outlineLevel="1">
      <c r="B95" s="40" t="s">
        <v>81</v>
      </c>
      <c r="C95" s="38" t="s">
        <v>146</v>
      </c>
      <c r="D95" s="213">
        <v>60273.695525289171</v>
      </c>
      <c r="E95" s="235">
        <v>95737.304730292351</v>
      </c>
      <c r="F95" s="235">
        <v>83266.246877199766</v>
      </c>
      <c r="G95" s="235">
        <v>84655.443813716949</v>
      </c>
      <c r="H95" s="235"/>
      <c r="I95" s="235"/>
      <c r="J95" s="317"/>
      <c r="K95" s="317"/>
      <c r="L95" s="317"/>
      <c r="M95" s="317"/>
      <c r="N95" s="317"/>
      <c r="O95" s="317"/>
      <c r="P95" s="317"/>
      <c r="Q95" s="317"/>
    </row>
    <row r="96" spans="2:37" s="43" customFormat="1" outlineLevel="1">
      <c r="B96" s="40" t="s">
        <v>82</v>
      </c>
      <c r="C96" s="38" t="s">
        <v>146</v>
      </c>
      <c r="D96" s="213">
        <v>60273.695525289171</v>
      </c>
      <c r="E96" s="235">
        <v>95737.304730292351</v>
      </c>
      <c r="F96" s="235">
        <v>83266.246877199766</v>
      </c>
      <c r="G96" s="235">
        <v>84655.443813716949</v>
      </c>
      <c r="H96" s="235"/>
      <c r="I96" s="235"/>
      <c r="J96" s="317"/>
      <c r="K96" s="317"/>
      <c r="L96" s="317"/>
      <c r="M96" s="317"/>
      <c r="N96" s="317"/>
      <c r="O96" s="317"/>
      <c r="P96" s="317"/>
      <c r="Q96" s="317"/>
    </row>
    <row r="97" spans="2:37" s="43" customFormat="1" outlineLevel="1">
      <c r="B97" s="40" t="s">
        <v>83</v>
      </c>
      <c r="C97" s="38" t="s">
        <v>146</v>
      </c>
      <c r="D97" s="213">
        <v>60273.695525289171</v>
      </c>
      <c r="E97" s="235">
        <v>95737.304730292351</v>
      </c>
      <c r="F97" s="235">
        <v>83266.246877199766</v>
      </c>
      <c r="G97" s="235">
        <v>84655.443813716949</v>
      </c>
      <c r="H97" s="235"/>
      <c r="I97" s="235"/>
      <c r="J97" s="317"/>
      <c r="K97" s="317"/>
      <c r="L97" s="317"/>
      <c r="M97" s="317"/>
      <c r="N97" s="317"/>
      <c r="O97" s="317"/>
      <c r="P97" s="317"/>
      <c r="Q97" s="317"/>
    </row>
    <row r="98" spans="2:37" outlineLevel="1">
      <c r="B98" s="40" t="s">
        <v>84</v>
      </c>
      <c r="C98" s="38" t="s">
        <v>146</v>
      </c>
      <c r="D98" s="213">
        <v>60273.695525289171</v>
      </c>
      <c r="E98" s="235">
        <v>95737.304730292351</v>
      </c>
      <c r="F98" s="235">
        <v>83266.246877199766</v>
      </c>
      <c r="G98" s="235">
        <v>84655.443813716949</v>
      </c>
      <c r="H98" s="235"/>
      <c r="I98" s="235"/>
      <c r="J98" s="317"/>
      <c r="K98" s="317"/>
      <c r="L98" s="317"/>
      <c r="M98" s="317"/>
      <c r="N98" s="317"/>
      <c r="O98" s="317"/>
      <c r="P98" s="317"/>
      <c r="Q98" s="317"/>
    </row>
    <row r="99" spans="2:37" s="43" customFormat="1" outlineLevel="1">
      <c r="B99" s="40" t="s">
        <v>86</v>
      </c>
      <c r="C99" s="38" t="s">
        <v>146</v>
      </c>
      <c r="D99" s="213">
        <v>60273.695525289171</v>
      </c>
      <c r="E99" s="235">
        <v>95737.304730292351</v>
      </c>
      <c r="F99" s="235">
        <v>83266.246877199766</v>
      </c>
      <c r="G99" s="235">
        <v>84655.443813716949</v>
      </c>
      <c r="H99" s="235"/>
      <c r="I99" s="235"/>
      <c r="J99" s="317"/>
      <c r="K99" s="317"/>
      <c r="L99" s="317"/>
      <c r="M99" s="317"/>
      <c r="N99" s="317"/>
      <c r="O99" s="317"/>
      <c r="P99" s="317"/>
      <c r="Q99" s="317"/>
    </row>
    <row r="100" spans="2:37" outlineLevel="1">
      <c r="B100" s="40" t="s">
        <v>87</v>
      </c>
      <c r="C100" s="38" t="s">
        <v>146</v>
      </c>
      <c r="D100" s="213">
        <v>60273.695525289171</v>
      </c>
      <c r="E100" s="235">
        <v>95737.304730292351</v>
      </c>
      <c r="F100" s="235">
        <v>83266.246877199766</v>
      </c>
      <c r="G100" s="235">
        <v>84655.443813716949</v>
      </c>
      <c r="H100" s="235"/>
      <c r="I100" s="235"/>
      <c r="J100" s="317"/>
      <c r="K100" s="317"/>
      <c r="L100" s="317"/>
      <c r="M100" s="317"/>
      <c r="N100" s="317"/>
      <c r="O100" s="317"/>
      <c r="P100" s="317"/>
      <c r="Q100" s="317"/>
    </row>
    <row r="101" spans="2:37" outlineLevel="1">
      <c r="B101" s="40" t="s">
        <v>88</v>
      </c>
      <c r="C101" s="38" t="s">
        <v>146</v>
      </c>
      <c r="D101" s="213">
        <v>60273.695525289171</v>
      </c>
      <c r="E101" s="235">
        <v>95737.304730292351</v>
      </c>
      <c r="F101" s="235">
        <v>83266.246877199766</v>
      </c>
      <c r="G101" s="235">
        <v>84655.443813716949</v>
      </c>
      <c r="H101" s="235"/>
      <c r="I101" s="235"/>
      <c r="J101" s="317"/>
      <c r="K101" s="317"/>
      <c r="L101" s="317"/>
      <c r="M101" s="317"/>
      <c r="N101" s="317"/>
      <c r="O101" s="317"/>
      <c r="P101" s="317"/>
      <c r="Q101" s="317"/>
    </row>
    <row r="102" spans="2:37" outlineLevel="1">
      <c r="B102" s="339" t="s">
        <v>95</v>
      </c>
      <c r="C102" s="340"/>
      <c r="D102" s="340"/>
      <c r="E102" s="340"/>
      <c r="F102" s="340"/>
      <c r="G102" s="340"/>
      <c r="H102" s="340"/>
      <c r="I102" s="362"/>
    </row>
    <row r="104" spans="2:37" ht="15.6">
      <c r="B104" s="332" t="s">
        <v>119</v>
      </c>
      <c r="C104" s="332"/>
      <c r="D104" s="332"/>
      <c r="E104" s="332"/>
      <c r="F104" s="332"/>
      <c r="G104" s="332"/>
      <c r="H104" s="332"/>
      <c r="I104" s="332"/>
    </row>
    <row r="105" spans="2:37" ht="5.45" customHeight="1" outlineLevel="1">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row>
    <row r="106" spans="2:37" ht="43.5" outlineLevel="1">
      <c r="B106" s="65"/>
      <c r="C106" s="51" t="s">
        <v>93</v>
      </c>
      <c r="D106" s="76" t="str">
        <f>"Μέσο μοναδιαίο κόστος υποδομής "&amp;($C$3-5)&amp;" - "&amp;(($C$3-1))</f>
        <v>Μέσο μοναδιαίο κόστος υποδομής 2019 - 2023</v>
      </c>
      <c r="E106" s="75">
        <f>$C$3</f>
        <v>2024</v>
      </c>
      <c r="F106" s="75">
        <f>$C$3+1</f>
        <v>2025</v>
      </c>
      <c r="G106" s="75">
        <f>$C$3+2</f>
        <v>2026</v>
      </c>
      <c r="H106" s="75">
        <f>$C$3+3</f>
        <v>2027</v>
      </c>
      <c r="I106" s="75">
        <f>$C$3+4</f>
        <v>2028</v>
      </c>
    </row>
    <row r="107" spans="2:37" outlineLevel="1">
      <c r="B107" s="40" t="s">
        <v>74</v>
      </c>
      <c r="C107" s="38" t="s">
        <v>146</v>
      </c>
      <c r="D107" s="213">
        <v>344397.07800000004</v>
      </c>
      <c r="E107" s="235"/>
      <c r="F107" s="235"/>
      <c r="G107" s="235"/>
      <c r="H107" s="235"/>
      <c r="I107" s="235"/>
      <c r="J107" s="317"/>
      <c r="K107" s="317"/>
      <c r="L107" s="317"/>
      <c r="M107" s="317"/>
      <c r="N107" s="317"/>
      <c r="O107" s="317"/>
      <c r="P107" s="317"/>
    </row>
    <row r="108" spans="2:37" outlineLevel="1">
      <c r="B108" s="40" t="s">
        <v>75</v>
      </c>
      <c r="C108" s="38" t="s">
        <v>146</v>
      </c>
      <c r="D108" s="213">
        <v>344397.07800000004</v>
      </c>
      <c r="E108" s="235"/>
      <c r="F108" s="235"/>
      <c r="G108" s="235"/>
      <c r="H108" s="235"/>
      <c r="I108" s="235"/>
      <c r="J108" s="317"/>
      <c r="K108" s="317"/>
      <c r="L108" s="317"/>
      <c r="M108" s="317"/>
      <c r="N108" s="317"/>
      <c r="O108" s="317"/>
      <c r="P108" s="317"/>
    </row>
    <row r="109" spans="2:37" outlineLevel="1">
      <c r="B109" s="40" t="s">
        <v>76</v>
      </c>
      <c r="C109" s="38" t="s">
        <v>146</v>
      </c>
      <c r="D109" s="213">
        <v>344397.07800000004</v>
      </c>
      <c r="E109" s="235"/>
      <c r="F109" s="235"/>
      <c r="G109" s="235"/>
      <c r="H109" s="235"/>
      <c r="I109" s="235"/>
      <c r="J109" s="317"/>
      <c r="K109" s="317"/>
      <c r="L109" s="317"/>
      <c r="M109" s="317"/>
      <c r="N109" s="317"/>
      <c r="O109" s="317"/>
      <c r="P109" s="317"/>
    </row>
    <row r="110" spans="2:37" outlineLevel="1">
      <c r="B110" s="40" t="s">
        <v>77</v>
      </c>
      <c r="C110" s="38" t="s">
        <v>146</v>
      </c>
      <c r="D110" s="213">
        <v>344397.07800000004</v>
      </c>
      <c r="E110" s="235"/>
      <c r="F110" s="235"/>
      <c r="G110" s="235"/>
      <c r="H110" s="235"/>
      <c r="I110" s="235"/>
      <c r="J110" s="317"/>
      <c r="K110" s="317"/>
      <c r="L110" s="317"/>
      <c r="M110" s="317"/>
      <c r="N110" s="317"/>
      <c r="O110" s="317"/>
      <c r="P110" s="317"/>
    </row>
    <row r="111" spans="2:37" outlineLevel="1">
      <c r="B111" s="40" t="s">
        <v>78</v>
      </c>
      <c r="C111" s="38" t="s">
        <v>146</v>
      </c>
      <c r="D111" s="213">
        <v>344397.07800000004</v>
      </c>
      <c r="E111" s="235"/>
      <c r="F111" s="235"/>
      <c r="G111" s="235"/>
      <c r="H111" s="235"/>
      <c r="I111" s="235"/>
      <c r="J111" s="317"/>
      <c r="K111" s="317"/>
      <c r="L111" s="317"/>
      <c r="M111" s="317"/>
      <c r="N111" s="317"/>
      <c r="O111" s="317"/>
      <c r="P111" s="317"/>
    </row>
    <row r="112" spans="2:37" outlineLevel="1">
      <c r="B112" s="40" t="s">
        <v>79</v>
      </c>
      <c r="C112" s="38" t="s">
        <v>146</v>
      </c>
      <c r="D112" s="213">
        <v>344397.07800000004</v>
      </c>
      <c r="E112" s="235"/>
      <c r="F112" s="235"/>
      <c r="G112" s="235"/>
      <c r="H112" s="235"/>
      <c r="I112" s="235"/>
      <c r="J112" s="317"/>
      <c r="K112" s="317"/>
      <c r="L112" s="317"/>
      <c r="M112" s="317"/>
      <c r="N112" s="317"/>
      <c r="O112" s="317"/>
      <c r="P112" s="317"/>
    </row>
    <row r="113" spans="2:37" outlineLevel="1">
      <c r="B113" s="40" t="s">
        <v>80</v>
      </c>
      <c r="C113" s="38" t="s">
        <v>146</v>
      </c>
      <c r="D113" s="213">
        <v>344397.07800000004</v>
      </c>
      <c r="E113" s="235"/>
      <c r="F113" s="235"/>
      <c r="G113" s="235"/>
      <c r="H113" s="235"/>
      <c r="I113" s="235"/>
      <c r="J113" s="317"/>
      <c r="K113" s="317"/>
      <c r="L113" s="317"/>
      <c r="M113" s="317"/>
      <c r="N113" s="317"/>
      <c r="O113" s="317"/>
      <c r="P113" s="317"/>
    </row>
    <row r="114" spans="2:37" outlineLevel="1">
      <c r="B114" s="40" t="s">
        <v>81</v>
      </c>
      <c r="C114" s="38" t="s">
        <v>146</v>
      </c>
      <c r="D114" s="213">
        <v>344397.07800000004</v>
      </c>
      <c r="E114" s="235"/>
      <c r="F114" s="235"/>
      <c r="G114" s="235"/>
      <c r="H114" s="235"/>
      <c r="I114" s="235"/>
      <c r="J114" s="317"/>
      <c r="K114" s="317"/>
      <c r="L114" s="317"/>
      <c r="M114" s="317"/>
      <c r="N114" s="317"/>
      <c r="O114" s="317"/>
      <c r="P114" s="317"/>
    </row>
    <row r="115" spans="2:37" s="43" customFormat="1" outlineLevel="1">
      <c r="B115" s="40" t="s">
        <v>82</v>
      </c>
      <c r="C115" s="38" t="s">
        <v>146</v>
      </c>
      <c r="D115" s="213">
        <v>344397.07800000004</v>
      </c>
      <c r="E115" s="235"/>
      <c r="F115" s="235"/>
      <c r="G115" s="235"/>
      <c r="H115" s="235"/>
      <c r="I115" s="235"/>
      <c r="J115" s="317"/>
      <c r="K115" s="317"/>
      <c r="L115" s="317"/>
      <c r="M115" s="317"/>
      <c r="N115" s="317"/>
      <c r="O115" s="317"/>
      <c r="P115" s="317"/>
    </row>
    <row r="116" spans="2:37" s="43" customFormat="1" outlineLevel="1">
      <c r="B116" s="40" t="s">
        <v>83</v>
      </c>
      <c r="C116" s="38" t="s">
        <v>146</v>
      </c>
      <c r="D116" s="213">
        <v>344397.07800000004</v>
      </c>
      <c r="E116" s="235"/>
      <c r="F116" s="235"/>
      <c r="G116" s="235"/>
      <c r="H116" s="235"/>
      <c r="I116" s="235"/>
      <c r="J116" s="317"/>
      <c r="K116" s="317"/>
      <c r="L116" s="317"/>
      <c r="M116" s="317"/>
      <c r="N116" s="317"/>
      <c r="O116" s="317"/>
      <c r="P116" s="317"/>
    </row>
    <row r="117" spans="2:37" outlineLevel="1">
      <c r="B117" s="40" t="s">
        <v>84</v>
      </c>
      <c r="C117" s="38" t="s">
        <v>146</v>
      </c>
      <c r="D117" s="213">
        <v>344397.07800000004</v>
      </c>
      <c r="E117" s="235"/>
      <c r="F117" s="235"/>
      <c r="G117" s="235"/>
      <c r="H117" s="235"/>
      <c r="I117" s="235"/>
      <c r="J117" s="317"/>
      <c r="K117" s="317"/>
      <c r="L117" s="317"/>
      <c r="M117" s="317"/>
      <c r="N117" s="317"/>
      <c r="O117" s="317"/>
      <c r="P117" s="317"/>
    </row>
    <row r="118" spans="2:37" s="43" customFormat="1" outlineLevel="1">
      <c r="B118" s="40" t="s">
        <v>86</v>
      </c>
      <c r="C118" s="38" t="s">
        <v>146</v>
      </c>
      <c r="D118" s="213">
        <v>344397.07800000004</v>
      </c>
      <c r="E118" s="235"/>
      <c r="F118" s="235"/>
      <c r="G118" s="235"/>
      <c r="H118" s="235"/>
      <c r="I118" s="235"/>
      <c r="J118" s="317"/>
      <c r="K118" s="317"/>
      <c r="L118" s="317"/>
      <c r="M118" s="317"/>
      <c r="N118" s="317"/>
      <c r="O118" s="317"/>
      <c r="P118" s="317"/>
    </row>
    <row r="119" spans="2:37" outlineLevel="1">
      <c r="B119" s="40" t="s">
        <v>87</v>
      </c>
      <c r="C119" s="38" t="s">
        <v>146</v>
      </c>
      <c r="D119" s="213">
        <v>344397.07800000004</v>
      </c>
      <c r="E119" s="235"/>
      <c r="F119" s="235"/>
      <c r="G119" s="235"/>
      <c r="H119" s="235"/>
      <c r="I119" s="235"/>
      <c r="J119" s="317"/>
      <c r="K119" s="317"/>
      <c r="L119" s="317"/>
      <c r="M119" s="317"/>
      <c r="N119" s="317"/>
      <c r="O119" s="317"/>
      <c r="P119" s="317"/>
    </row>
    <row r="120" spans="2:37" outlineLevel="1">
      <c r="B120" s="40" t="s">
        <v>88</v>
      </c>
      <c r="C120" s="38" t="s">
        <v>146</v>
      </c>
      <c r="D120" s="213">
        <v>344397.07800000004</v>
      </c>
      <c r="E120" s="235"/>
      <c r="F120" s="235"/>
      <c r="G120" s="235"/>
      <c r="H120" s="235"/>
      <c r="I120" s="235"/>
      <c r="J120" s="317"/>
      <c r="K120" s="317"/>
      <c r="L120" s="317"/>
      <c r="M120" s="317"/>
      <c r="N120" s="317"/>
      <c r="O120" s="317"/>
      <c r="P120" s="317"/>
    </row>
    <row r="121" spans="2:37" outlineLevel="1">
      <c r="B121" s="339" t="s">
        <v>95</v>
      </c>
      <c r="C121" s="340"/>
      <c r="D121" s="340"/>
      <c r="E121" s="340"/>
      <c r="F121" s="340"/>
      <c r="G121" s="340"/>
      <c r="H121" s="340"/>
      <c r="I121" s="362"/>
    </row>
    <row r="123" spans="2:37" ht="15.6">
      <c r="B123" s="332" t="s">
        <v>120</v>
      </c>
      <c r="C123" s="332"/>
      <c r="D123" s="332"/>
      <c r="E123" s="332"/>
      <c r="F123" s="332"/>
      <c r="G123" s="332"/>
      <c r="H123" s="332"/>
      <c r="I123" s="332"/>
    </row>
    <row r="124" spans="2:37" ht="5.45" customHeight="1" outlineLevel="1">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row>
    <row r="125" spans="2:37" ht="43.5" outlineLevel="1">
      <c r="B125" s="65"/>
      <c r="C125" s="51" t="s">
        <v>93</v>
      </c>
      <c r="D125" s="76" t="str">
        <f>"Μέσο μοναδιαίο κόστος υποδομής "&amp;($C$3-5)&amp;" - "&amp;(($C$3-1))</f>
        <v>Μέσο μοναδιαίο κόστος υποδομής 2019 - 2023</v>
      </c>
      <c r="E125" s="75">
        <f>$C$3</f>
        <v>2024</v>
      </c>
      <c r="F125" s="75">
        <f>$C$3+1</f>
        <v>2025</v>
      </c>
      <c r="G125" s="75">
        <f>$C$3+2</f>
        <v>2026</v>
      </c>
      <c r="H125" s="75">
        <f>$C$3+3</f>
        <v>2027</v>
      </c>
      <c r="I125" s="75">
        <f>$C$3+4</f>
        <v>2028</v>
      </c>
    </row>
    <row r="126" spans="2:37" outlineLevel="1">
      <c r="B126" s="40" t="s">
        <v>74</v>
      </c>
      <c r="C126" s="38" t="s">
        <v>146</v>
      </c>
      <c r="D126" s="107"/>
      <c r="E126" s="107"/>
      <c r="F126" s="213"/>
      <c r="G126" s="213">
        <v>630000</v>
      </c>
      <c r="H126" s="107"/>
      <c r="I126" s="107"/>
      <c r="J126" s="317"/>
      <c r="K126" s="317"/>
      <c r="L126" s="317"/>
      <c r="M126" s="317"/>
      <c r="N126" s="317"/>
      <c r="O126" s="317"/>
      <c r="P126" s="317"/>
    </row>
    <row r="127" spans="2:37" outlineLevel="1">
      <c r="B127" s="40" t="s">
        <v>75</v>
      </c>
      <c r="C127" s="38" t="s">
        <v>146</v>
      </c>
      <c r="D127" s="107"/>
      <c r="E127" s="107"/>
      <c r="F127" s="213"/>
      <c r="G127" s="213">
        <v>630000</v>
      </c>
      <c r="H127" s="107"/>
      <c r="I127" s="107"/>
      <c r="J127" s="317"/>
      <c r="K127" s="317"/>
      <c r="L127" s="317"/>
      <c r="M127" s="317"/>
      <c r="N127" s="317"/>
      <c r="O127" s="317"/>
      <c r="P127" s="317"/>
    </row>
    <row r="128" spans="2:37" outlineLevel="1">
      <c r="B128" s="40" t="s">
        <v>76</v>
      </c>
      <c r="C128" s="38" t="s">
        <v>146</v>
      </c>
      <c r="D128" s="107"/>
      <c r="E128" s="107"/>
      <c r="F128" s="213"/>
      <c r="G128" s="213">
        <v>630000</v>
      </c>
      <c r="H128" s="107"/>
      <c r="I128" s="107"/>
      <c r="J128" s="317"/>
      <c r="K128" s="317"/>
      <c r="L128" s="317"/>
      <c r="M128" s="317"/>
      <c r="N128" s="317"/>
      <c r="O128" s="317"/>
      <c r="P128" s="317"/>
    </row>
    <row r="129" spans="2:37" outlineLevel="1">
      <c r="B129" s="40" t="s">
        <v>77</v>
      </c>
      <c r="C129" s="38" t="s">
        <v>146</v>
      </c>
      <c r="D129" s="107"/>
      <c r="E129" s="107"/>
      <c r="F129" s="213"/>
      <c r="G129" s="213">
        <v>630000</v>
      </c>
      <c r="H129" s="107"/>
      <c r="I129" s="107"/>
      <c r="J129" s="317"/>
      <c r="K129" s="317"/>
      <c r="L129" s="317"/>
      <c r="M129" s="317"/>
      <c r="N129" s="317"/>
      <c r="O129" s="317"/>
      <c r="P129" s="317"/>
    </row>
    <row r="130" spans="2:37" outlineLevel="1">
      <c r="B130" s="40" t="s">
        <v>78</v>
      </c>
      <c r="C130" s="38" t="s">
        <v>146</v>
      </c>
      <c r="D130" s="107"/>
      <c r="E130" s="107"/>
      <c r="F130" s="213"/>
      <c r="G130" s="213">
        <v>630000</v>
      </c>
      <c r="H130" s="107"/>
      <c r="I130" s="107"/>
      <c r="J130" s="317"/>
      <c r="K130" s="317"/>
      <c r="L130" s="317"/>
      <c r="M130" s="317"/>
      <c r="N130" s="317"/>
      <c r="O130" s="317"/>
      <c r="P130" s="317"/>
    </row>
    <row r="131" spans="2:37" outlineLevel="1">
      <c r="B131" s="40" t="s">
        <v>79</v>
      </c>
      <c r="C131" s="38" t="s">
        <v>146</v>
      </c>
      <c r="D131" s="107"/>
      <c r="E131" s="107"/>
      <c r="F131" s="213"/>
      <c r="G131" s="213">
        <v>630000</v>
      </c>
      <c r="H131" s="107"/>
      <c r="I131" s="107"/>
      <c r="J131" s="317"/>
      <c r="K131" s="317"/>
      <c r="L131" s="317"/>
      <c r="M131" s="317"/>
      <c r="N131" s="317"/>
      <c r="O131" s="317"/>
      <c r="P131" s="317"/>
    </row>
    <row r="132" spans="2:37" outlineLevel="1">
      <c r="B132" s="40" t="s">
        <v>80</v>
      </c>
      <c r="C132" s="38" t="s">
        <v>146</v>
      </c>
      <c r="D132" s="107"/>
      <c r="E132" s="107"/>
      <c r="F132" s="213"/>
      <c r="G132" s="213">
        <v>630000</v>
      </c>
      <c r="H132" s="107"/>
      <c r="I132" s="107"/>
      <c r="J132" s="317"/>
      <c r="K132" s="317"/>
      <c r="L132" s="317"/>
      <c r="M132" s="317"/>
      <c r="N132" s="317"/>
      <c r="O132" s="317"/>
      <c r="P132" s="317"/>
    </row>
    <row r="133" spans="2:37" outlineLevel="1">
      <c r="B133" s="40" t="s">
        <v>81</v>
      </c>
      <c r="C133" s="38" t="s">
        <v>146</v>
      </c>
      <c r="D133" s="107"/>
      <c r="E133" s="107"/>
      <c r="F133" s="213"/>
      <c r="G133" s="213">
        <v>630000</v>
      </c>
      <c r="H133" s="107"/>
      <c r="I133" s="107"/>
      <c r="J133" s="317"/>
      <c r="K133" s="317"/>
      <c r="L133" s="317"/>
      <c r="M133" s="317"/>
      <c r="N133" s="317"/>
      <c r="O133" s="317"/>
      <c r="P133" s="317"/>
    </row>
    <row r="134" spans="2:37" s="43" customFormat="1" outlineLevel="1">
      <c r="B134" s="40" t="s">
        <v>82</v>
      </c>
      <c r="C134" s="38" t="s">
        <v>146</v>
      </c>
      <c r="D134" s="107"/>
      <c r="E134" s="107"/>
      <c r="F134" s="213"/>
      <c r="G134" s="213">
        <v>630000</v>
      </c>
      <c r="H134" s="107"/>
      <c r="I134" s="107"/>
      <c r="J134" s="317"/>
      <c r="K134" s="317"/>
      <c r="L134" s="317"/>
      <c r="M134" s="317"/>
      <c r="N134" s="317"/>
      <c r="O134" s="317"/>
      <c r="P134" s="317"/>
    </row>
    <row r="135" spans="2:37" s="43" customFormat="1" outlineLevel="1">
      <c r="B135" s="40" t="s">
        <v>83</v>
      </c>
      <c r="C135" s="38" t="s">
        <v>146</v>
      </c>
      <c r="D135" s="107"/>
      <c r="E135" s="107"/>
      <c r="F135" s="213"/>
      <c r="G135" s="213">
        <v>630000</v>
      </c>
      <c r="H135" s="107"/>
      <c r="I135" s="107"/>
      <c r="J135" s="317"/>
      <c r="K135" s="317"/>
      <c r="L135" s="317"/>
      <c r="M135" s="317"/>
      <c r="N135" s="317"/>
      <c r="O135" s="317"/>
      <c r="P135" s="317"/>
    </row>
    <row r="136" spans="2:37" outlineLevel="1">
      <c r="B136" s="40" t="s">
        <v>84</v>
      </c>
      <c r="C136" s="38" t="s">
        <v>146</v>
      </c>
      <c r="D136" s="107"/>
      <c r="E136" s="107"/>
      <c r="F136" s="213"/>
      <c r="G136" s="213">
        <v>630000</v>
      </c>
      <c r="H136" s="107"/>
      <c r="I136" s="107"/>
      <c r="J136" s="317"/>
      <c r="K136" s="317"/>
      <c r="L136" s="317"/>
      <c r="M136" s="317"/>
      <c r="N136" s="317"/>
      <c r="O136" s="317"/>
      <c r="P136" s="317"/>
    </row>
    <row r="137" spans="2:37" s="43" customFormat="1" outlineLevel="1">
      <c r="B137" s="40" t="s">
        <v>86</v>
      </c>
      <c r="C137" s="38" t="s">
        <v>146</v>
      </c>
      <c r="D137" s="107"/>
      <c r="E137" s="107"/>
      <c r="F137" s="213"/>
      <c r="G137" s="213">
        <v>630000</v>
      </c>
      <c r="H137" s="107"/>
      <c r="I137" s="107"/>
      <c r="J137" s="317"/>
      <c r="K137" s="317"/>
      <c r="L137" s="317"/>
      <c r="M137" s="317"/>
      <c r="N137" s="317"/>
      <c r="O137" s="317"/>
      <c r="P137" s="317"/>
    </row>
    <row r="138" spans="2:37" outlineLevel="1">
      <c r="B138" s="40" t="s">
        <v>87</v>
      </c>
      <c r="C138" s="38" t="s">
        <v>146</v>
      </c>
      <c r="D138" s="107"/>
      <c r="E138" s="107"/>
      <c r="F138" s="213"/>
      <c r="G138" s="213">
        <v>630000</v>
      </c>
      <c r="H138" s="107"/>
      <c r="I138" s="107"/>
      <c r="J138" s="317"/>
      <c r="K138" s="317"/>
      <c r="L138" s="317"/>
      <c r="M138" s="317"/>
      <c r="N138" s="317"/>
      <c r="O138" s="317"/>
      <c r="P138" s="317"/>
    </row>
    <row r="139" spans="2:37" outlineLevel="1">
      <c r="B139" s="40" t="s">
        <v>88</v>
      </c>
      <c r="C139" s="38" t="s">
        <v>146</v>
      </c>
      <c r="D139" s="107"/>
      <c r="E139" s="107"/>
      <c r="F139" s="213"/>
      <c r="G139" s="213">
        <v>630000</v>
      </c>
      <c r="H139" s="107"/>
      <c r="I139" s="107"/>
      <c r="J139" s="317"/>
      <c r="K139" s="317"/>
      <c r="L139" s="317"/>
      <c r="M139" s="317"/>
      <c r="N139" s="317"/>
      <c r="O139" s="317"/>
      <c r="P139" s="317"/>
    </row>
    <row r="140" spans="2:37" outlineLevel="1">
      <c r="B140" s="339" t="s">
        <v>95</v>
      </c>
      <c r="C140" s="340"/>
      <c r="D140" s="340"/>
      <c r="E140" s="340"/>
      <c r="F140" s="340"/>
      <c r="G140" s="340"/>
      <c r="H140" s="340"/>
      <c r="I140" s="362"/>
    </row>
    <row r="142" spans="2:37" ht="15.6">
      <c r="B142" s="332" t="s">
        <v>121</v>
      </c>
      <c r="C142" s="332"/>
      <c r="D142" s="332"/>
      <c r="E142" s="332"/>
      <c r="F142" s="332"/>
      <c r="G142" s="332"/>
      <c r="H142" s="332"/>
      <c r="I142" s="332"/>
    </row>
    <row r="143" spans="2:37" ht="5.45" customHeight="1" outlineLevel="1">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row>
    <row r="144" spans="2:37" ht="43.5" outlineLevel="1">
      <c r="B144" s="65"/>
      <c r="C144" s="51" t="s">
        <v>93</v>
      </c>
      <c r="D144" s="76" t="str">
        <f>"Μέσο μοναδιαίο κόστος υποδομής "&amp;($C$3-5)&amp;" - "&amp;(($C$3-1))</f>
        <v>Μέσο μοναδιαίο κόστος υποδομής 2019 - 2023</v>
      </c>
      <c r="E144" s="75">
        <f>$C$3</f>
        <v>2024</v>
      </c>
      <c r="F144" s="75">
        <f>$C$3+1</f>
        <v>2025</v>
      </c>
      <c r="G144" s="75">
        <f>$C$3+2</f>
        <v>2026</v>
      </c>
      <c r="H144" s="75">
        <f>$C$3+3</f>
        <v>2027</v>
      </c>
      <c r="I144" s="75">
        <f>$C$3+4</f>
        <v>2028</v>
      </c>
    </row>
    <row r="145" spans="2:9" outlineLevel="1">
      <c r="B145" s="40" t="s">
        <v>74</v>
      </c>
      <c r="C145" s="38" t="s">
        <v>146</v>
      </c>
      <c r="D145" s="107"/>
      <c r="E145" s="107"/>
      <c r="F145" s="107"/>
      <c r="G145" s="107"/>
      <c r="H145" s="107"/>
      <c r="I145" s="107"/>
    </row>
    <row r="146" spans="2:9" outlineLevel="1">
      <c r="B146" s="40" t="s">
        <v>75</v>
      </c>
      <c r="C146" s="38" t="s">
        <v>146</v>
      </c>
      <c r="D146" s="107"/>
      <c r="E146" s="107"/>
      <c r="F146" s="107"/>
      <c r="G146" s="107"/>
      <c r="H146" s="107"/>
      <c r="I146" s="107"/>
    </row>
    <row r="147" spans="2:9" outlineLevel="1">
      <c r="B147" s="40" t="s">
        <v>76</v>
      </c>
      <c r="C147" s="38" t="s">
        <v>146</v>
      </c>
      <c r="D147" s="107"/>
      <c r="E147" s="107"/>
      <c r="F147" s="107"/>
      <c r="G147" s="107"/>
      <c r="H147" s="107"/>
      <c r="I147" s="107"/>
    </row>
    <row r="148" spans="2:9" outlineLevel="1">
      <c r="B148" s="40" t="s">
        <v>77</v>
      </c>
      <c r="C148" s="38" t="s">
        <v>146</v>
      </c>
      <c r="D148" s="107"/>
      <c r="E148" s="107"/>
      <c r="F148" s="107"/>
      <c r="G148" s="107"/>
      <c r="H148" s="107"/>
      <c r="I148" s="107"/>
    </row>
    <row r="149" spans="2:9" outlineLevel="1">
      <c r="B149" s="40" t="s">
        <v>78</v>
      </c>
      <c r="C149" s="38" t="s">
        <v>146</v>
      </c>
      <c r="D149" s="107"/>
      <c r="E149" s="107"/>
      <c r="F149" s="107"/>
      <c r="G149" s="107"/>
      <c r="H149" s="107"/>
      <c r="I149" s="107"/>
    </row>
    <row r="150" spans="2:9" outlineLevel="1">
      <c r="B150" s="40" t="s">
        <v>79</v>
      </c>
      <c r="C150" s="38" t="s">
        <v>146</v>
      </c>
      <c r="D150" s="107"/>
      <c r="E150" s="107"/>
      <c r="F150" s="107"/>
      <c r="G150" s="107"/>
      <c r="H150" s="107"/>
      <c r="I150" s="107"/>
    </row>
    <row r="151" spans="2:9" outlineLevel="1">
      <c r="B151" s="40" t="s">
        <v>80</v>
      </c>
      <c r="C151" s="38" t="s">
        <v>146</v>
      </c>
      <c r="D151" s="107"/>
      <c r="E151" s="107"/>
      <c r="F151" s="107"/>
      <c r="G151" s="107"/>
      <c r="H151" s="107"/>
      <c r="I151" s="107"/>
    </row>
    <row r="152" spans="2:9" outlineLevel="1">
      <c r="B152" s="40" t="s">
        <v>81</v>
      </c>
      <c r="C152" s="38" t="s">
        <v>146</v>
      </c>
      <c r="D152" s="107"/>
      <c r="E152" s="107"/>
      <c r="F152" s="107"/>
      <c r="G152" s="107"/>
      <c r="H152" s="107"/>
      <c r="I152" s="107"/>
    </row>
    <row r="153" spans="2:9" s="43" customFormat="1" outlineLevel="1">
      <c r="B153" s="40" t="s">
        <v>82</v>
      </c>
      <c r="C153" s="38" t="s">
        <v>146</v>
      </c>
      <c r="D153" s="107"/>
      <c r="E153" s="107"/>
      <c r="F153" s="107"/>
      <c r="G153" s="107"/>
      <c r="H153" s="107"/>
      <c r="I153" s="107"/>
    </row>
    <row r="154" spans="2:9" s="43" customFormat="1" outlineLevel="1">
      <c r="B154" s="40" t="s">
        <v>83</v>
      </c>
      <c r="C154" s="38" t="s">
        <v>146</v>
      </c>
      <c r="D154" s="107"/>
      <c r="E154" s="107"/>
      <c r="F154" s="107"/>
      <c r="G154" s="107"/>
      <c r="H154" s="107"/>
      <c r="I154" s="107"/>
    </row>
    <row r="155" spans="2:9" outlineLevel="1">
      <c r="B155" s="40" t="s">
        <v>84</v>
      </c>
      <c r="C155" s="38" t="s">
        <v>146</v>
      </c>
      <c r="D155" s="107"/>
      <c r="E155" s="107"/>
      <c r="F155" s="107"/>
      <c r="G155" s="107"/>
      <c r="H155" s="107"/>
      <c r="I155" s="107"/>
    </row>
    <row r="156" spans="2:9" s="43" customFormat="1" ht="15" outlineLevel="1">
      <c r="B156" s="40" t="s">
        <v>86</v>
      </c>
      <c r="C156" s="38" t="s">
        <v>146</v>
      </c>
      <c r="D156" s="107"/>
      <c r="E156" s="107"/>
      <c r="F156" s="107"/>
      <c r="G156" s="107"/>
      <c r="H156" s="107"/>
      <c r="I156" s="436">
        <v>380000</v>
      </c>
    </row>
    <row r="157" spans="2:9" ht="15" outlineLevel="1">
      <c r="B157" s="40" t="s">
        <v>87</v>
      </c>
      <c r="C157" s="38" t="s">
        <v>146</v>
      </c>
      <c r="D157" s="107"/>
      <c r="E157" s="107"/>
      <c r="F157" s="107"/>
      <c r="G157" s="436">
        <v>400000</v>
      </c>
      <c r="H157" s="107"/>
      <c r="I157" s="107"/>
    </row>
    <row r="158" spans="2:9" outlineLevel="1">
      <c r="B158" s="40" t="s">
        <v>88</v>
      </c>
      <c r="C158" s="38" t="s">
        <v>146</v>
      </c>
      <c r="D158" s="107"/>
      <c r="E158" s="107"/>
      <c r="F158" s="107"/>
      <c r="G158" s="107"/>
      <c r="H158" s="107"/>
      <c r="I158" s="107"/>
    </row>
    <row r="159" spans="2:9" outlineLevel="1">
      <c r="B159" s="339" t="s">
        <v>95</v>
      </c>
      <c r="C159" s="340"/>
      <c r="D159" s="340"/>
      <c r="E159" s="340"/>
      <c r="F159" s="340"/>
      <c r="G159" s="340"/>
      <c r="H159" s="340"/>
      <c r="I159" s="362"/>
    </row>
  </sheetData>
  <mergeCells count="19">
    <mergeCell ref="B5:I5"/>
    <mergeCell ref="B47:I47"/>
    <mergeCell ref="B64:I64"/>
    <mergeCell ref="J2:L2"/>
    <mergeCell ref="B142:I142"/>
    <mergeCell ref="B66:I66"/>
    <mergeCell ref="B83:I83"/>
    <mergeCell ref="B85:I85"/>
    <mergeCell ref="B9:I9"/>
    <mergeCell ref="C2:G2"/>
    <mergeCell ref="B26:I26"/>
    <mergeCell ref="B28:I28"/>
    <mergeCell ref="B45:I45"/>
    <mergeCell ref="B159:I159"/>
    <mergeCell ref="B123:I123"/>
    <mergeCell ref="B140:I140"/>
    <mergeCell ref="B102:I102"/>
    <mergeCell ref="B104:I104"/>
    <mergeCell ref="B121:I121"/>
  </mergeCells>
  <hyperlinks>
    <hyperlink ref="J2" location="'Αρχική σελίδα'!A1" display="Πίσω στην αρχική σελίδα" xr:uid="{9D930282-3BFD-4AA8-83B7-F013E0369ACD}"/>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D2A5-BBDD-4001-8CC9-FE0A5DE42D77}">
  <sheetPr>
    <tabColor theme="4" tint="0.79998168889431442"/>
  </sheetPr>
  <dimension ref="B2:AK187"/>
  <sheetViews>
    <sheetView showGridLines="0" tabSelected="1" topLeftCell="A14" zoomScale="70" zoomScaleNormal="70" workbookViewId="0">
      <selection activeCell="K19" sqref="K19"/>
    </sheetView>
  </sheetViews>
  <sheetFormatPr defaultRowHeight="14.45" outlineLevelRow="1"/>
  <cols>
    <col min="1" max="1" width="2.85546875" customWidth="1"/>
    <col min="2" max="2" width="29.85546875" customWidth="1"/>
    <col min="3" max="3" width="13.7109375" customWidth="1"/>
    <col min="4" max="4" width="14.140625" customWidth="1"/>
    <col min="5" max="9" width="13.7109375" customWidth="1"/>
  </cols>
  <sheetData>
    <row r="2" spans="2:37" ht="18.600000000000001">
      <c r="B2" s="1" t="s">
        <v>0</v>
      </c>
      <c r="C2" s="333" t="str">
        <f>'Αρχική Σελίδα'!C3</f>
        <v>Θεσσαλονίκης</v>
      </c>
      <c r="D2" s="333"/>
      <c r="E2" s="333"/>
      <c r="F2" s="333"/>
      <c r="G2" s="81"/>
      <c r="H2" s="81"/>
      <c r="J2" s="334" t="s">
        <v>58</v>
      </c>
      <c r="K2" s="334"/>
      <c r="L2" s="334"/>
    </row>
    <row r="3" spans="2:37" ht="18.600000000000001">
      <c r="B3" s="2" t="s">
        <v>2</v>
      </c>
      <c r="C3" s="37">
        <f>'Αρχική Σελίδα'!C4</f>
        <v>2024</v>
      </c>
      <c r="D3" s="37" t="s">
        <v>3</v>
      </c>
      <c r="E3" s="37">
        <f>C3+4</f>
        <v>2028</v>
      </c>
    </row>
    <row r="4" spans="2:37" ht="14.45" customHeight="1">
      <c r="C4" s="2"/>
      <c r="D4" s="37"/>
    </row>
    <row r="5" spans="2:37" ht="44.45" customHeight="1">
      <c r="B5" s="335" t="s">
        <v>147</v>
      </c>
      <c r="C5" s="335"/>
      <c r="D5" s="335"/>
      <c r="E5" s="335"/>
      <c r="F5" s="335"/>
      <c r="G5" s="335"/>
      <c r="H5" s="335"/>
      <c r="I5" s="335"/>
    </row>
    <row r="6" spans="2:37">
      <c r="B6" s="198"/>
      <c r="C6" s="198"/>
      <c r="D6" s="198"/>
      <c r="E6" s="198"/>
      <c r="F6" s="198"/>
      <c r="G6" s="198"/>
      <c r="H6" s="198"/>
    </row>
    <row r="7" spans="2:37" ht="18.600000000000001">
      <c r="B7" s="82" t="s">
        <v>148</v>
      </c>
      <c r="C7" s="83"/>
      <c r="D7" s="83"/>
      <c r="E7" s="83"/>
      <c r="F7" s="83"/>
      <c r="G7" s="81"/>
      <c r="H7" s="81"/>
      <c r="I7" s="81"/>
    </row>
    <row r="8" spans="2:37" ht="18.600000000000001">
      <c r="C8" s="2"/>
      <c r="D8" s="240"/>
      <c r="E8" s="240"/>
      <c r="F8" s="240"/>
      <c r="G8" s="240"/>
      <c r="H8" s="240"/>
    </row>
    <row r="9" spans="2:37" ht="15.6">
      <c r="B9" s="332" t="s">
        <v>149</v>
      </c>
      <c r="C9" s="332"/>
      <c r="D9" s="332"/>
      <c r="E9" s="332"/>
      <c r="F9" s="332"/>
      <c r="G9" s="332"/>
      <c r="H9" s="332"/>
      <c r="I9" s="332"/>
    </row>
    <row r="10" spans="2:37"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row>
    <row r="11" spans="2:37" outlineLevel="1">
      <c r="B11" s="65"/>
      <c r="C11" s="51" t="s">
        <v>93</v>
      </c>
      <c r="D11" s="70">
        <f>$C$3</f>
        <v>2024</v>
      </c>
      <c r="E11" s="70">
        <f>$C$3+1</f>
        <v>2025</v>
      </c>
      <c r="F11" s="70">
        <f>$C$3+2</f>
        <v>2026</v>
      </c>
      <c r="G11" s="70">
        <f>$C$3+3</f>
        <v>2027</v>
      </c>
      <c r="H11" s="70">
        <f>$C$3+4</f>
        <v>2028</v>
      </c>
      <c r="I11" s="69" t="str">
        <f xml:space="preserve"> D11&amp;" - "&amp;H11</f>
        <v>2024 - 2028</v>
      </c>
    </row>
    <row r="12" spans="2:37" outlineLevel="1">
      <c r="B12" s="40" t="s">
        <v>74</v>
      </c>
      <c r="C12" s="74" t="s">
        <v>150</v>
      </c>
      <c r="D12" s="175">
        <f>D32+D52+D72+D92+D112+D132+D172+D152</f>
        <v>1828428.8703478733</v>
      </c>
      <c r="E12" s="175">
        <f t="shared" ref="E12:H12" si="0">E32+E52+E72+E92+E112+E132+E172+E152</f>
        <v>3027526.7393585397</v>
      </c>
      <c r="F12" s="175">
        <f t="shared" si="0"/>
        <v>2966445.8364181994</v>
      </c>
      <c r="G12" s="175">
        <f t="shared" si="0"/>
        <v>2896628.7618251387</v>
      </c>
      <c r="H12" s="175">
        <f t="shared" si="0"/>
        <v>3023275.7013502102</v>
      </c>
      <c r="I12" s="158">
        <f>I32+I52+I72+I92+I112+I132+I172+I152</f>
        <v>13742305.909299962</v>
      </c>
    </row>
    <row r="13" spans="2:37" outlineLevel="1">
      <c r="B13" s="40" t="s">
        <v>75</v>
      </c>
      <c r="C13" s="74" t="s">
        <v>150</v>
      </c>
      <c r="D13" s="175">
        <f t="shared" ref="D13:I13" si="1">D33+D53+D73+D93+D113+D133+D173+D153</f>
        <v>565523.72161339677</v>
      </c>
      <c r="E13" s="175">
        <f t="shared" si="1"/>
        <v>868759.03992948937</v>
      </c>
      <c r="F13" s="175">
        <f t="shared" si="1"/>
        <v>2588494.9469927456</v>
      </c>
      <c r="G13" s="175">
        <f t="shared" si="1"/>
        <v>2821102.062833657</v>
      </c>
      <c r="H13" s="175">
        <f t="shared" si="1"/>
        <v>680046.51704392221</v>
      </c>
      <c r="I13" s="158">
        <f t="shared" si="1"/>
        <v>7523926.2884132098</v>
      </c>
    </row>
    <row r="14" spans="2:37" outlineLevel="1">
      <c r="B14" s="40" t="s">
        <v>76</v>
      </c>
      <c r="C14" s="74" t="s">
        <v>150</v>
      </c>
      <c r="D14" s="175">
        <f t="shared" ref="D14:I14" si="2">D34+D54+D74+D94+D114+D134+D174+D154</f>
        <v>538135.74681214872</v>
      </c>
      <c r="E14" s="175">
        <f t="shared" si="2"/>
        <v>1085537.6946982464</v>
      </c>
      <c r="F14" s="175">
        <f t="shared" si="2"/>
        <v>1182621.7673326186</v>
      </c>
      <c r="G14" s="175">
        <f t="shared" si="2"/>
        <v>1226845.4145205976</v>
      </c>
      <c r="H14" s="175">
        <f t="shared" si="2"/>
        <v>837988.64009632892</v>
      </c>
      <c r="I14" s="158">
        <f t="shared" si="2"/>
        <v>4871129.2634599395</v>
      </c>
    </row>
    <row r="15" spans="2:37" outlineLevel="1">
      <c r="B15" s="40" t="s">
        <v>77</v>
      </c>
      <c r="C15" s="74" t="s">
        <v>150</v>
      </c>
      <c r="D15" s="175">
        <f t="shared" ref="D15:I15" si="3">D35+D55+D75+D95+D115+D135+D175+D155</f>
        <v>212189.02041094084</v>
      </c>
      <c r="E15" s="175">
        <f t="shared" si="3"/>
        <v>340393.01968782576</v>
      </c>
      <c r="F15" s="175">
        <f t="shared" si="3"/>
        <v>333667.07597977726</v>
      </c>
      <c r="G15" s="175">
        <f t="shared" si="3"/>
        <v>326333.49545948423</v>
      </c>
      <c r="H15" s="175">
        <f t="shared" si="3"/>
        <v>336749.01974129409</v>
      </c>
      <c r="I15" s="158">
        <f t="shared" si="3"/>
        <v>1549331.6312793221</v>
      </c>
    </row>
    <row r="16" spans="2:37" outlineLevel="1">
      <c r="B16" s="40" t="s">
        <v>78</v>
      </c>
      <c r="C16" s="74" t="s">
        <v>150</v>
      </c>
      <c r="D16" s="175">
        <f t="shared" ref="D16:I16" si="4">D36+D56+D76+D96+D116+D136+D176+D156</f>
        <v>852035.29267222644</v>
      </c>
      <c r="E16" s="175">
        <f t="shared" si="4"/>
        <v>1179007.5338832582</v>
      </c>
      <c r="F16" s="175">
        <f t="shared" si="4"/>
        <v>1124170.3099719095</v>
      </c>
      <c r="G16" s="175">
        <f t="shared" si="4"/>
        <v>1230029.0199560137</v>
      </c>
      <c r="H16" s="175">
        <f t="shared" si="4"/>
        <v>1681080.7057531015</v>
      </c>
      <c r="I16" s="158">
        <f t="shared" si="4"/>
        <v>6066322.86223651</v>
      </c>
    </row>
    <row r="17" spans="2:37" outlineLevel="1">
      <c r="B17" s="40" t="s">
        <v>79</v>
      </c>
      <c r="C17" s="74" t="s">
        <v>150</v>
      </c>
      <c r="D17" s="175">
        <f t="shared" ref="D17:I17" si="5">D37+D57+D77+D97+D117+D137+D177+D157</f>
        <v>391936.53913783544</v>
      </c>
      <c r="E17" s="175">
        <f t="shared" si="5"/>
        <v>698074.51419868227</v>
      </c>
      <c r="F17" s="175">
        <f t="shared" si="5"/>
        <v>683495.23099679942</v>
      </c>
      <c r="G17" s="175">
        <f t="shared" si="5"/>
        <v>665896.16964128683</v>
      </c>
      <c r="H17" s="175">
        <f t="shared" si="5"/>
        <v>716066.63834079821</v>
      </c>
      <c r="I17" s="158">
        <f t="shared" si="5"/>
        <v>3155469.0923154019</v>
      </c>
    </row>
    <row r="18" spans="2:37" outlineLevel="1">
      <c r="B18" s="40" t="s">
        <v>80</v>
      </c>
      <c r="C18" s="74" t="s">
        <v>150</v>
      </c>
      <c r="D18" s="175">
        <f t="shared" ref="D18:I18" si="6">D38+D58+D78+D98+D118+D138+D178+D158</f>
        <v>681880.43260656588</v>
      </c>
      <c r="E18" s="175">
        <f t="shared" si="6"/>
        <v>906811.55015056371</v>
      </c>
      <c r="F18" s="175">
        <f t="shared" si="6"/>
        <v>863723.31038692466</v>
      </c>
      <c r="G18" s="175">
        <f t="shared" si="6"/>
        <v>954267.52009374835</v>
      </c>
      <c r="H18" s="175">
        <f t="shared" si="6"/>
        <v>989763.39643609035</v>
      </c>
      <c r="I18" s="158">
        <f t="shared" si="6"/>
        <v>4396446.2096738927</v>
      </c>
    </row>
    <row r="19" spans="2:37" outlineLevel="1">
      <c r="B19" s="40" t="s">
        <v>81</v>
      </c>
      <c r="C19" s="74" t="s">
        <v>150</v>
      </c>
      <c r="D19" s="175">
        <f t="shared" ref="D19:I19" si="7">D39+D59+D79+D99+D119+D139+D179+D159</f>
        <v>766836.67007407499</v>
      </c>
      <c r="E19" s="175">
        <f t="shared" si="7"/>
        <v>1011062.7334956542</v>
      </c>
      <c r="F19" s="175">
        <f t="shared" si="7"/>
        <v>2188580.5566222947</v>
      </c>
      <c r="G19" s="175">
        <f t="shared" si="7"/>
        <v>930142.02416311414</v>
      </c>
      <c r="H19" s="175">
        <f t="shared" si="7"/>
        <v>959242.49181491951</v>
      </c>
      <c r="I19" s="158">
        <f t="shared" si="7"/>
        <v>5855864.4761700574</v>
      </c>
    </row>
    <row r="20" spans="2:37" outlineLevel="1">
      <c r="B20" s="40" t="s">
        <v>82</v>
      </c>
      <c r="C20" s="74" t="s">
        <v>150</v>
      </c>
      <c r="D20" s="175">
        <f t="shared" ref="D20:I20" si="8">D40+D60+D80+D100+D120+D140+D180+D160</f>
        <v>748219.87270404305</v>
      </c>
      <c r="E20" s="175">
        <f t="shared" si="8"/>
        <v>1096440.9745992944</v>
      </c>
      <c r="F20" s="175">
        <f t="shared" si="8"/>
        <v>1002036.8154152123</v>
      </c>
      <c r="G20" s="175">
        <f t="shared" si="8"/>
        <v>1034814.4170665621</v>
      </c>
      <c r="H20" s="175">
        <f t="shared" si="8"/>
        <v>1013079.2657013012</v>
      </c>
      <c r="I20" s="158">
        <f t="shared" si="8"/>
        <v>4894591.3454864128</v>
      </c>
    </row>
    <row r="21" spans="2:37" outlineLevel="1">
      <c r="B21" s="40" t="s">
        <v>83</v>
      </c>
      <c r="C21" s="74" t="s">
        <v>150</v>
      </c>
      <c r="D21" s="175">
        <f t="shared" ref="D21:I21" si="9">D41+D61+D81+D101+D121+D141+D181+D161</f>
        <v>662321.00854180614</v>
      </c>
      <c r="E21" s="175">
        <f t="shared" si="9"/>
        <v>1065474.6657324766</v>
      </c>
      <c r="F21" s="175">
        <f t="shared" si="9"/>
        <v>1070832.4146463568</v>
      </c>
      <c r="G21" s="175">
        <f t="shared" si="9"/>
        <v>2748965.7463814644</v>
      </c>
      <c r="H21" s="175">
        <f t="shared" si="9"/>
        <v>1288458.6601702226</v>
      </c>
      <c r="I21" s="158">
        <f t="shared" si="9"/>
        <v>6836052.4954723269</v>
      </c>
    </row>
    <row r="22" spans="2:37" outlineLevel="1">
      <c r="B22" s="40" t="s">
        <v>84</v>
      </c>
      <c r="C22" s="74" t="s">
        <v>150</v>
      </c>
      <c r="D22" s="175">
        <f t="shared" ref="D22:I22" si="10">D42+D62+D82+D102+D122+D142+D182+D162</f>
        <v>1879375.4838639032</v>
      </c>
      <c r="E22" s="175">
        <f t="shared" si="10"/>
        <v>696353.54762838152</v>
      </c>
      <c r="F22" s="175">
        <f t="shared" si="10"/>
        <v>506421.62551859394</v>
      </c>
      <c r="G22" s="175">
        <f t="shared" si="10"/>
        <v>833478.67530308873</v>
      </c>
      <c r="H22" s="175">
        <f t="shared" si="10"/>
        <v>647185.91513668245</v>
      </c>
      <c r="I22" s="158">
        <f t="shared" si="10"/>
        <v>4562815.2474506497</v>
      </c>
    </row>
    <row r="23" spans="2:37" outlineLevel="1">
      <c r="B23" s="40" t="s">
        <v>86</v>
      </c>
      <c r="C23" s="74" t="s">
        <v>150</v>
      </c>
      <c r="D23" s="175">
        <f t="shared" ref="D23:I23" si="11">D43+D63+D83+D103+D123+D143+D183+D163</f>
        <v>928439.5115908127</v>
      </c>
      <c r="E23" s="175">
        <f t="shared" si="11"/>
        <v>1172463.3719826583</v>
      </c>
      <c r="F23" s="175">
        <f t="shared" si="11"/>
        <v>1142609.1660987523</v>
      </c>
      <c r="G23" s="175">
        <f t="shared" si="11"/>
        <v>1398655.6265907122</v>
      </c>
      <c r="H23" s="175">
        <f t="shared" si="11"/>
        <v>1594264.6891987063</v>
      </c>
      <c r="I23" s="158">
        <f t="shared" si="11"/>
        <v>6236432.3654616419</v>
      </c>
    </row>
    <row r="24" spans="2:37" outlineLevel="1">
      <c r="B24" s="40" t="s">
        <v>87</v>
      </c>
      <c r="C24" s="74" t="s">
        <v>150</v>
      </c>
      <c r="D24" s="175">
        <f t="shared" ref="D24:I24" si="12">D44+D64+D84+D104+D124+D144+D184+D164</f>
        <v>154407.22312284663</v>
      </c>
      <c r="E24" s="175">
        <f t="shared" si="12"/>
        <v>4973626.3340055514</v>
      </c>
      <c r="F24" s="175">
        <f t="shared" si="12"/>
        <v>2604047.4496804206</v>
      </c>
      <c r="G24" s="175">
        <f t="shared" si="12"/>
        <v>1964913.393645318</v>
      </c>
      <c r="H24" s="175">
        <f t="shared" si="12"/>
        <v>2276402.3744407208</v>
      </c>
      <c r="I24" s="158">
        <f t="shared" si="12"/>
        <v>11973396.774894856</v>
      </c>
    </row>
    <row r="25" spans="2:37" outlineLevel="1">
      <c r="B25" s="40" t="s">
        <v>88</v>
      </c>
      <c r="C25" s="74" t="s">
        <v>150</v>
      </c>
      <c r="D25" s="175">
        <f t="shared" ref="D25:I25" si="13">D45+D65+D85+D105+D125+D145+D185+D165</f>
        <v>293129.55554608139</v>
      </c>
      <c r="E25" s="175">
        <f t="shared" si="13"/>
        <v>415500.90521997784</v>
      </c>
      <c r="F25" s="175">
        <f t="shared" si="13"/>
        <v>1179706.1385829719</v>
      </c>
      <c r="G25" s="175">
        <f t="shared" si="13"/>
        <v>496058.27756272058</v>
      </c>
      <c r="H25" s="175">
        <f t="shared" si="13"/>
        <v>310295.10122324503</v>
      </c>
      <c r="I25" s="158">
        <f t="shared" si="13"/>
        <v>2694689.9781349972</v>
      </c>
    </row>
    <row r="26" spans="2:37" outlineLevel="1">
      <c r="B26" s="339" t="s">
        <v>95</v>
      </c>
      <c r="C26" s="340"/>
      <c r="D26" s="340"/>
      <c r="E26" s="340"/>
      <c r="F26" s="340"/>
      <c r="G26" s="340"/>
      <c r="H26" s="340"/>
      <c r="I26" s="341"/>
    </row>
    <row r="27" spans="2:37" outlineLevel="1">
      <c r="B27" s="40" t="s">
        <v>96</v>
      </c>
      <c r="C27" s="74" t="s">
        <v>150</v>
      </c>
      <c r="D27" s="176">
        <f t="shared" ref="D27:I27" si="14">D47+D67+D87+D107+D127+D147+D187+D167</f>
        <v>10502858.949044555</v>
      </c>
      <c r="E27" s="176">
        <f t="shared" si="14"/>
        <v>18537032.624570601</v>
      </c>
      <c r="F27" s="176">
        <f t="shared" si="14"/>
        <v>19436852.644643575</v>
      </c>
      <c r="G27" s="176">
        <f t="shared" si="14"/>
        <v>19528130.605042905</v>
      </c>
      <c r="H27" s="176">
        <f t="shared" si="14"/>
        <v>16353899.116447544</v>
      </c>
      <c r="I27" s="159">
        <f t="shared" si="14"/>
        <v>84358773.939749181</v>
      </c>
    </row>
    <row r="29" spans="2:37" ht="15.6">
      <c r="B29" s="332" t="s">
        <v>105</v>
      </c>
      <c r="C29" s="332"/>
      <c r="D29" s="332"/>
      <c r="E29" s="332"/>
      <c r="F29" s="332"/>
      <c r="G29" s="332"/>
      <c r="H29" s="332"/>
      <c r="I29" s="332"/>
    </row>
    <row r="30" spans="2:37" ht="5.45" customHeight="1" outlineLevel="1">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2:37" outlineLevel="1">
      <c r="B31" s="65"/>
      <c r="C31" s="51" t="s">
        <v>93</v>
      </c>
      <c r="D31" s="70">
        <f>$C$3</f>
        <v>2024</v>
      </c>
      <c r="E31" s="70">
        <f>$C$3+1</f>
        <v>2025</v>
      </c>
      <c r="F31" s="70">
        <f>$C$3+2</f>
        <v>2026</v>
      </c>
      <c r="G31" s="70">
        <f>$C$3+3</f>
        <v>2027</v>
      </c>
      <c r="H31" s="70">
        <f>$C$3+4</f>
        <v>2028</v>
      </c>
      <c r="I31" s="69" t="str">
        <f xml:space="preserve"> D31&amp;" - "&amp;H31</f>
        <v>2024 - 2028</v>
      </c>
    </row>
    <row r="32" spans="2:37" outlineLevel="1">
      <c r="B32" s="40" t="s">
        <v>74</v>
      </c>
      <c r="C32" s="74" t="s">
        <v>150</v>
      </c>
      <c r="D32" s="175">
        <f>'Παραδοχές μοναδιαίου κόστους'!E12*'Ανάπτυξη δικτύου '!X14</f>
        <v>2221.4690652039594</v>
      </c>
      <c r="E32" s="175">
        <f>'Παραδοχές μοναδιαίου κόστους'!F12*'Ανάπτυξη δικτύου '!AA14</f>
        <v>0</v>
      </c>
      <c r="F32" s="175">
        <f>'Παραδοχές μοναδιαίου κόστους'!G12*'Ανάπτυξη δικτύου '!AD14</f>
        <v>0</v>
      </c>
      <c r="G32" s="175">
        <f>'Παραδοχές μοναδιαίου κόστους'!H12*'Ανάπτυξη δικτύου '!AG14</f>
        <v>0</v>
      </c>
      <c r="H32" s="175">
        <f>'Παραδοχές μοναδιαίου κόστους'!I12*'Ανάπτυξη δικτύου '!AJ14</f>
        <v>0</v>
      </c>
      <c r="I32" s="158">
        <f>D32+E32+F32+G32+H32</f>
        <v>2221.4690652039594</v>
      </c>
    </row>
    <row r="33" spans="2:9" outlineLevel="1">
      <c r="B33" s="40" t="s">
        <v>75</v>
      </c>
      <c r="C33" s="74" t="s">
        <v>150</v>
      </c>
      <c r="D33" s="175">
        <f>'Παραδοχές μοναδιαίου κόστους'!E13*'Ανάπτυξη δικτύου '!X15</f>
        <v>0</v>
      </c>
      <c r="E33" s="175">
        <f>'Παραδοχές μοναδιαίου κόστους'!F13*'Ανάπτυξη δικτύου '!AA15</f>
        <v>0</v>
      </c>
      <c r="F33" s="175">
        <f>'Παραδοχές μοναδιαίου κόστους'!G13*'Ανάπτυξη δικτύου '!AD15</f>
        <v>2015618.0912011466</v>
      </c>
      <c r="G33" s="175">
        <f>'Παραδοχές μοναδιαίου κόστους'!H13*'Ανάπτυξη δικτύου '!AG15</f>
        <v>2150021.999068195</v>
      </c>
      <c r="H33" s="175">
        <f>'Παραδοχές μοναδιαίου κόστους'!I13*'Ανάπτυξη δικτύου '!AJ15</f>
        <v>0</v>
      </c>
      <c r="I33" s="158">
        <f t="shared" ref="I33:I45" si="15">D33+E33+F33+G33+H33</f>
        <v>4165640.0902693416</v>
      </c>
    </row>
    <row r="34" spans="2:9" outlineLevel="1">
      <c r="B34" s="40" t="s">
        <v>76</v>
      </c>
      <c r="C34" s="74" t="s">
        <v>150</v>
      </c>
      <c r="D34" s="175">
        <f>'Παραδοχές μοναδιαίου κόστους'!E14*'Ανάπτυξη δικτύου '!X16</f>
        <v>0</v>
      </c>
      <c r="E34" s="175">
        <f>'Παραδοχές μοναδιαίου κόστους'!F14*'Ανάπτυξη δικτύου '!AA16</f>
        <v>0</v>
      </c>
      <c r="F34" s="175">
        <f>'Παραδοχές μοναδιαίου κόστους'!G14*'Ανάπτυξη δικτύου '!AD16</f>
        <v>0</v>
      </c>
      <c r="G34" s="175">
        <f>'Παραδοχές μοναδιαίου κόστους'!H14*'Ανάπτυξη δικτύου '!AG16</f>
        <v>0</v>
      </c>
      <c r="H34" s="175">
        <f>'Παραδοχές μοναδιαίου κόστους'!I14*'Ανάπτυξη δικτύου '!AJ16</f>
        <v>0</v>
      </c>
      <c r="I34" s="158">
        <f t="shared" si="15"/>
        <v>0</v>
      </c>
    </row>
    <row r="35" spans="2:9" outlineLevel="1">
      <c r="B35" s="40" t="s">
        <v>77</v>
      </c>
      <c r="C35" s="74" t="s">
        <v>150</v>
      </c>
      <c r="D35" s="175">
        <f>'Παραδοχές μοναδιαίου κόστους'!E15*'Ανάπτυξη δικτύου '!X17</f>
        <v>0</v>
      </c>
      <c r="E35" s="175">
        <f>'Παραδοχές μοναδιαίου κόστους'!F15*'Ανάπτυξη δικτύου '!AA17</f>
        <v>0</v>
      </c>
      <c r="F35" s="175">
        <f>'Παραδοχές μοναδιαίου κόστους'!G15*'Ανάπτυξη δικτύου '!AD17</f>
        <v>0</v>
      </c>
      <c r="G35" s="175">
        <f>'Παραδοχές μοναδιαίου κόστους'!H15*'Ανάπτυξη δικτύου '!AG17</f>
        <v>0</v>
      </c>
      <c r="H35" s="175">
        <f>'Παραδοχές μοναδιαίου κόστους'!I15*'Ανάπτυξη δικτύου '!AJ17</f>
        <v>0</v>
      </c>
      <c r="I35" s="158">
        <f t="shared" si="15"/>
        <v>0</v>
      </c>
    </row>
    <row r="36" spans="2:9" outlineLevel="1">
      <c r="B36" s="40" t="s">
        <v>78</v>
      </c>
      <c r="C36" s="74" t="s">
        <v>150</v>
      </c>
      <c r="D36" s="175">
        <f>'Παραδοχές μοναδιαίου κόστους'!E16*'Ανάπτυξη δικτύου '!X18</f>
        <v>0</v>
      </c>
      <c r="E36" s="175">
        <f>'Παραδοχές μοναδιαίου κόστους'!F16*'Ανάπτυξη δικτύου '!AA18</f>
        <v>0</v>
      </c>
      <c r="F36" s="175">
        <f>'Παραδοχές μοναδιαίου κόστους'!G16*'Ανάπτυξη δικτύου '!AD18</f>
        <v>0</v>
      </c>
      <c r="G36" s="175">
        <f>'Παραδοχές μοναδιαίου κόστους'!H16*'Ανάπτυξη δικτύου '!AG18</f>
        <v>0</v>
      </c>
      <c r="H36" s="175">
        <f>'Παραδοχές μοναδιαίου κόστους'!I16*'Ανάπτυξη δικτύου '!AJ18</f>
        <v>0</v>
      </c>
      <c r="I36" s="158">
        <f t="shared" si="15"/>
        <v>0</v>
      </c>
    </row>
    <row r="37" spans="2:9" outlineLevel="1">
      <c r="B37" s="40" t="s">
        <v>79</v>
      </c>
      <c r="C37" s="74" t="s">
        <v>150</v>
      </c>
      <c r="D37" s="175">
        <f>'Παραδοχές μοναδιαίου κόστους'!E17*'Ανάπτυξη δικτύου '!X19</f>
        <v>0</v>
      </c>
      <c r="E37" s="175">
        <f>'Παραδοχές μοναδιαίου κόστους'!F17*'Ανάπτυξη δικτύου '!AA19</f>
        <v>0</v>
      </c>
      <c r="F37" s="175">
        <f>'Παραδοχές μοναδιαίου κόστους'!G17*'Ανάπτυξη δικτύου '!AD19</f>
        <v>0</v>
      </c>
      <c r="G37" s="175">
        <f>'Παραδοχές μοναδιαίου κόστους'!H17*'Ανάπτυξη δικτύου '!AG19</f>
        <v>0</v>
      </c>
      <c r="H37" s="175">
        <f>'Παραδοχές μοναδιαίου κόστους'!I17*'Ανάπτυξη δικτύου '!AJ19</f>
        <v>0</v>
      </c>
      <c r="I37" s="158">
        <f t="shared" si="15"/>
        <v>0</v>
      </c>
    </row>
    <row r="38" spans="2:9" outlineLevel="1">
      <c r="B38" s="40" t="s">
        <v>80</v>
      </c>
      <c r="C38" s="74" t="s">
        <v>150</v>
      </c>
      <c r="D38" s="175">
        <f>'Παραδοχές μοναδιαίου κόστους'!E18*'Ανάπτυξη δικτύου '!X20</f>
        <v>0</v>
      </c>
      <c r="E38" s="175">
        <f>'Παραδοχές μοναδιαίου κόστους'!F18*'Ανάπτυξη δικτύου '!AA20</f>
        <v>0</v>
      </c>
      <c r="F38" s="175">
        <f>'Παραδοχές μοναδιαίου κόστους'!G18*'Ανάπτυξη δικτύου '!AD20</f>
        <v>0</v>
      </c>
      <c r="G38" s="175">
        <f>'Παραδοχές μοναδιαίου κόστους'!H18*'Ανάπτυξη δικτύου '!AG20</f>
        <v>0</v>
      </c>
      <c r="H38" s="175">
        <f>'Παραδοχές μοναδιαίου κόστους'!I18*'Ανάπτυξη δικτύου '!AJ20</f>
        <v>0</v>
      </c>
      <c r="I38" s="158">
        <f t="shared" si="15"/>
        <v>0</v>
      </c>
    </row>
    <row r="39" spans="2:9" outlineLevel="1">
      <c r="B39" s="40" t="s">
        <v>81</v>
      </c>
      <c r="C39" s="74" t="s">
        <v>150</v>
      </c>
      <c r="D39" s="175">
        <f>'Παραδοχές μοναδιαίου κόστους'!E19*'Ανάπτυξη δικτύου '!X21</f>
        <v>0</v>
      </c>
      <c r="E39" s="175">
        <f>'Παραδοχές μοναδιαίου κόστους'!F19*'Ανάπτυξη δικτύου '!AA21</f>
        <v>0</v>
      </c>
      <c r="F39" s="175">
        <f>'Παραδοχές μοναδιαίου κόστους'!G19*'Ανάπτυξη δικτύου '!AD21</f>
        <v>1294950.1703247591</v>
      </c>
      <c r="G39" s="175">
        <f>'Παραδοχές μοναδιαίου κόστους'!H19*'Ανάπτυξη δικτύου '!AG21</f>
        <v>0</v>
      </c>
      <c r="H39" s="175">
        <f>'Παραδοχές μοναδιαίου κόστους'!I19*'Ανάπτυξη δικτύου '!AJ21</f>
        <v>0</v>
      </c>
      <c r="I39" s="158">
        <f t="shared" si="15"/>
        <v>1294950.1703247591</v>
      </c>
    </row>
    <row r="40" spans="2:9" outlineLevel="1">
      <c r="B40" s="40" t="s">
        <v>82</v>
      </c>
      <c r="C40" s="74" t="s">
        <v>150</v>
      </c>
      <c r="D40" s="175">
        <f>'Παραδοχές μοναδιαίου κόστους'!E20*'Ανάπτυξη δικτύου '!X22</f>
        <v>0</v>
      </c>
      <c r="E40" s="175">
        <f>'Παραδοχές μοναδιαίου κόστους'!F20*'Ανάπτυξη δικτύου '!AA22</f>
        <v>0</v>
      </c>
      <c r="F40" s="175">
        <f>'Παραδοχές μοναδιαίου κόστους'!G20*'Ανάπτυξη δικτύου '!AD22</f>
        <v>0</v>
      </c>
      <c r="G40" s="175">
        <f>'Παραδοχές μοναδιαίου κόστους'!H20*'Ανάπτυξη δικτύου '!AG22</f>
        <v>0</v>
      </c>
      <c r="H40" s="175">
        <f>'Παραδοχές μοναδιαίου κόστους'!I20*'Ανάπτυξη δικτύου '!AJ22</f>
        <v>0</v>
      </c>
      <c r="I40" s="158">
        <f t="shared" si="15"/>
        <v>0</v>
      </c>
    </row>
    <row r="41" spans="2:9" outlineLevel="1">
      <c r="B41" s="40" t="s">
        <v>83</v>
      </c>
      <c r="C41" s="74" t="s">
        <v>150</v>
      </c>
      <c r="D41" s="175">
        <f>'Παραδοχές μοναδιαίου κόστους'!E21*'Ανάπτυξη δικτύου '!X23</f>
        <v>0</v>
      </c>
      <c r="E41" s="175">
        <f>'Παραδοχές μοναδιαίου κόστους'!F21*'Ανάπτυξη δικτύου '!AA23</f>
        <v>0</v>
      </c>
      <c r="F41" s="175">
        <f>'Παραδοχές μοναδιαίου κόστους'!G21*'Ανάπτυξη δικτύου '!AD23</f>
        <v>1876.7393772822595</v>
      </c>
      <c r="G41" s="175">
        <f>'Παραδοχές μοναδιαίου κόστους'!H21*'Ανάπτυξη δικτύου '!AG23</f>
        <v>1716245.630835138</v>
      </c>
      <c r="H41" s="175">
        <f>'Παραδοχές μοναδιαίου κόστους'!I21*'Ανάπτυξη δικτύου '!AJ23</f>
        <v>131088.53257604287</v>
      </c>
      <c r="I41" s="158">
        <f t="shared" si="15"/>
        <v>1849210.9027884633</v>
      </c>
    </row>
    <row r="42" spans="2:9" outlineLevel="1">
      <c r="B42" s="40" t="s">
        <v>84</v>
      </c>
      <c r="C42" s="74" t="s">
        <v>150</v>
      </c>
      <c r="D42" s="175">
        <f>'Παραδοχές μοναδιαίου κόστους'!E22*'Ανάπτυξη δικτύου '!X24</f>
        <v>1332881.4391223756</v>
      </c>
      <c r="E42" s="175">
        <f>'Παραδοχές μοναδιαίου κόστους'!F22*'Ανάπτυξη δικτύου '!AA24</f>
        <v>0</v>
      </c>
      <c r="F42" s="175">
        <f>'Παραδοχές μοναδιαίου κόστους'!G22*'Ανάπτυξη δικτύου '!AD24</f>
        <v>0</v>
      </c>
      <c r="G42" s="175">
        <f>'Παραδοχές μοναδιαίου κόστους'!H22*'Ανάπτυξη δικτύου '!AG24</f>
        <v>0</v>
      </c>
      <c r="H42" s="175">
        <f>'Παραδοχές μοναδιαίου κόστους'!I22*'Ανάπτυξη δικτύου '!AJ24</f>
        <v>0</v>
      </c>
      <c r="I42" s="158">
        <f t="shared" si="15"/>
        <v>1332881.4391223756</v>
      </c>
    </row>
    <row r="43" spans="2:9" outlineLevel="1">
      <c r="B43" s="40" t="s">
        <v>86</v>
      </c>
      <c r="C43" s="74" t="s">
        <v>150</v>
      </c>
      <c r="D43" s="175">
        <f>'Παραδοχές μοναδιαίου κόστους'!E23*'Ανάπτυξη δικτύου '!X25</f>
        <v>0</v>
      </c>
      <c r="E43" s="175">
        <f>'Παραδοχές μοναδιαίου κόστους'!F23*'Ανάπτυξη δικτύου '!AA25</f>
        <v>0</v>
      </c>
      <c r="F43" s="175">
        <f>'Παραδοχές μοναδιαίου κόστους'!G23*'Ανάπτυξη δικτύου '!AD25</f>
        <v>0</v>
      </c>
      <c r="G43" s="175">
        <f>'Παραδοχές μοναδιαίου κόστους'!H23*'Ανάπτυξη δικτύου '!AG25</f>
        <v>0</v>
      </c>
      <c r="H43" s="175">
        <f>'Παραδοχές μοναδιαίου κόστους'!I23*'Ανάπτυξη δικτύου '!AJ25</f>
        <v>0</v>
      </c>
      <c r="I43" s="158">
        <f t="shared" si="15"/>
        <v>0</v>
      </c>
    </row>
    <row r="44" spans="2:9" outlineLevel="1">
      <c r="B44" s="40" t="s">
        <v>87</v>
      </c>
      <c r="C44" s="74" t="s">
        <v>150</v>
      </c>
      <c r="D44" s="175">
        <f>'Παραδοχές μοναδιαίου κόστους'!E24*'Ανάπτυξη δικτύου '!X26</f>
        <v>0</v>
      </c>
      <c r="E44" s="175">
        <f>'Παραδοχές μοναδιαίου κόστους'!F24*'Ανάπτυξη δικτύου '!AA26</f>
        <v>3791485.3083475963</v>
      </c>
      <c r="F44" s="175">
        <f>'Παραδοχές μοναδιαίου κόστους'!G24*'Ανάπτυξη δικτύου '!AD26</f>
        <v>0</v>
      </c>
      <c r="G44" s="175">
        <f>'Παραδοχές μοναδιαίου κόστους'!H24*'Ανάπτυξη δικτύου '!AG26</f>
        <v>0</v>
      </c>
      <c r="H44" s="175">
        <f>'Παραδοχές μοναδιαίου κόστους'!I24*'Ανάπτυξη δικτύου '!AJ26</f>
        <v>0</v>
      </c>
      <c r="I44" s="158">
        <f t="shared" si="15"/>
        <v>3791485.3083475963</v>
      </c>
    </row>
    <row r="45" spans="2:9" outlineLevel="1">
      <c r="B45" s="40" t="s">
        <v>88</v>
      </c>
      <c r="C45" s="74" t="s">
        <v>150</v>
      </c>
      <c r="D45" s="175">
        <f>'Παραδοχές μοναδιαίου κόστους'!E25*'Ανάπτυξη δικτύου '!X27</f>
        <v>0</v>
      </c>
      <c r="E45" s="175">
        <f>'Παραδοχές μοναδιαίου κόστους'!F25*'Ανάπτυξη δικτύου '!AA27</f>
        <v>0</v>
      </c>
      <c r="F45" s="175">
        <f>'Παραδοχές μοναδιαίου κόστους'!G25*'Ανάπτυξη δικτύου '!AD27</f>
        <v>0</v>
      </c>
      <c r="G45" s="175">
        <f>'Παραδοχές μοναδιαίου κόστους'!H25*'Ανάπτυξη δικτύου '!AG27</f>
        <v>0</v>
      </c>
      <c r="H45" s="175">
        <f>'Παραδοχές μοναδιαίου κόστους'!I25*'Ανάπτυξη δικτύου '!AJ27</f>
        <v>0</v>
      </c>
      <c r="I45" s="158">
        <f t="shared" si="15"/>
        <v>0</v>
      </c>
    </row>
    <row r="46" spans="2:9" outlineLevel="1">
      <c r="B46" s="339" t="s">
        <v>95</v>
      </c>
      <c r="C46" s="340"/>
      <c r="D46" s="340"/>
      <c r="E46" s="340"/>
      <c r="F46" s="340"/>
      <c r="G46" s="340"/>
      <c r="H46" s="340"/>
      <c r="I46" s="341"/>
    </row>
    <row r="47" spans="2:9" outlineLevel="1">
      <c r="B47" s="40" t="s">
        <v>96</v>
      </c>
      <c r="C47" s="74" t="s">
        <v>150</v>
      </c>
      <c r="D47" s="176">
        <f>SUM(D32:D45)</f>
        <v>1335102.9081875796</v>
      </c>
      <c r="E47" s="176">
        <f t="shared" ref="E47:I47" si="16">SUM(E32:E45)</f>
        <v>3791485.3083475963</v>
      </c>
      <c r="F47" s="176">
        <f t="shared" si="16"/>
        <v>3312445.0009031878</v>
      </c>
      <c r="G47" s="176">
        <f t="shared" si="16"/>
        <v>3866267.6299033333</v>
      </c>
      <c r="H47" s="176">
        <f t="shared" si="16"/>
        <v>131088.53257604287</v>
      </c>
      <c r="I47" s="176">
        <f t="shared" si="16"/>
        <v>12436389.379917739</v>
      </c>
    </row>
    <row r="49" spans="2:37" ht="15.6">
      <c r="B49" s="332" t="s">
        <v>115</v>
      </c>
      <c r="C49" s="332"/>
      <c r="D49" s="332"/>
      <c r="E49" s="332"/>
      <c r="F49" s="332"/>
      <c r="G49" s="332"/>
      <c r="H49" s="332"/>
      <c r="I49" s="332"/>
    </row>
    <row r="50" spans="2:37" ht="5.45" customHeight="1" outlineLevel="1">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row>
    <row r="51" spans="2:37" outlineLevel="1">
      <c r="B51" s="65"/>
      <c r="C51" s="51" t="s">
        <v>93</v>
      </c>
      <c r="D51" s="70">
        <f>$C$3</f>
        <v>2024</v>
      </c>
      <c r="E51" s="70">
        <f>$C$3+1</f>
        <v>2025</v>
      </c>
      <c r="F51" s="70">
        <f>$C$3+2</f>
        <v>2026</v>
      </c>
      <c r="G51" s="70">
        <f>$C$3+3</f>
        <v>2027</v>
      </c>
      <c r="H51" s="70">
        <f>$C$3+4</f>
        <v>2028</v>
      </c>
      <c r="I51" s="69" t="str">
        <f xml:space="preserve"> D51&amp;" - "&amp;H51</f>
        <v>2024 - 2028</v>
      </c>
    </row>
    <row r="52" spans="2:37" outlineLevel="1">
      <c r="B52" s="40" t="s">
        <v>74</v>
      </c>
      <c r="C52" s="74" t="s">
        <v>150</v>
      </c>
      <c r="D52" s="175">
        <f>'Παραδοχές μοναδιαίου κόστους'!E31*'Ανάπτυξη δικτύου '!X37</f>
        <v>66511.777403602857</v>
      </c>
      <c r="E52" s="175">
        <f>'Παραδοχές μοναδιαίου κόστους'!F31*'Ανάπτυξη δικτύου '!AA37</f>
        <v>86159.188473493385</v>
      </c>
      <c r="F52" s="175">
        <f>'Παραδοχές μοναδιαίου κόστους'!G31*'Ανάπτυξη δικτύου '!AD37</f>
        <v>65071.754488569917</v>
      </c>
      <c r="G52" s="175">
        <f>'Παραδοχές μοναδιαίου κόστους'!H31*'Ανάπτυξη δικτύου '!AG37</f>
        <v>64585.263658145865</v>
      </c>
      <c r="H52" s="175">
        <f>'Παραδοχές μοναδιαίου κόστους'!I31*'Ανάπτυξη δικτύου '!AJ37</f>
        <v>70730.529094587284</v>
      </c>
      <c r="I52" s="158">
        <f t="shared" ref="I52" si="17">D52+E52+F52+G52+H52</f>
        <v>353058.51311839931</v>
      </c>
    </row>
    <row r="53" spans="2:37" outlineLevel="1">
      <c r="B53" s="40" t="s">
        <v>75</v>
      </c>
      <c r="C53" s="74" t="s">
        <v>150</v>
      </c>
      <c r="D53" s="175">
        <f>'Παραδοχές μοναδιαίου κόστους'!E32*'Ανάπτυξη δικτύου '!X38</f>
        <v>332558.88701801427</v>
      </c>
      <c r="E53" s="175">
        <f>'Παραδοχές μοναδιαίου κόστους'!F32*'Ανάπτυξη δικτύου '!AA38</f>
        <v>510062.39576308086</v>
      </c>
      <c r="F53" s="175">
        <f>'Παραδοχές μοναδιαίου κόστους'!G32*'Ανάπτυξη δικτύου '!AD38</f>
        <v>217556.56584011877</v>
      </c>
      <c r="G53" s="175">
        <f>'Παραδοχές μοναδιαίου κόστους'!H32*'Ανάπτυξη δικτύου '!AG38</f>
        <v>323572.17092731077</v>
      </c>
      <c r="H53" s="175">
        <f>'Παραδοχές μοναδιαίου κόστους'!I32*'Ανάπτυξη δικτύου '!AJ38</f>
        <v>324888.89697447093</v>
      </c>
      <c r="I53" s="158">
        <f t="shared" ref="I53:I65" si="18">D53+E53+F53+G53+H53</f>
        <v>1708638.9165229956</v>
      </c>
    </row>
    <row r="54" spans="2:37" outlineLevel="1">
      <c r="B54" s="40" t="s">
        <v>76</v>
      </c>
      <c r="C54" s="74" t="s">
        <v>150</v>
      </c>
      <c r="D54" s="175">
        <f>'Παραδοχές μοναδιαίου κόστους'!E33*'Ανάπτυξη δικτύου '!X39</f>
        <v>293889.24899266375</v>
      </c>
      <c r="E54" s="175">
        <f>'Παραδοχές μοναδιαίου κόστους'!F33*'Ανάπτυξη δικτύου '!AA39</f>
        <v>678503.60922876035</v>
      </c>
      <c r="F54" s="175">
        <f>'Παραδοχές μοναδιαίου κόστους'!G33*'Ανάπτυξη δικτύου '!AD39</f>
        <v>780861.05386283901</v>
      </c>
      <c r="G54" s="175">
        <f>'Παραδοχές μοναδιαίου κόστους'!H33*'Ανάπτυξη δικτύου '!AG39</f>
        <v>834226.32225105073</v>
      </c>
      <c r="H54" s="175">
        <f>'Παραδοχές μοναδιαίου κόστους'!I33*'Ανάπτυξη δικτύου '!AJ39</f>
        <v>436171.59608328831</v>
      </c>
      <c r="I54" s="158">
        <f t="shared" si="18"/>
        <v>3023651.8304186016</v>
      </c>
    </row>
    <row r="55" spans="2:37" outlineLevel="1">
      <c r="B55" s="40" t="s">
        <v>77</v>
      </c>
      <c r="C55" s="74" t="s">
        <v>150</v>
      </c>
      <c r="D55" s="175">
        <f>'Παραδοχές μοναδιαίου κόστους'!E34*'Ανάπτυξη δικτύου '!X40</f>
        <v>30935.710420280397</v>
      </c>
      <c r="E55" s="175">
        <f>'Παραδοχές μοναδιαίου κόστους'!F34*'Ανάπτυξη δικτύου '!AA40</f>
        <v>35002.170317356686</v>
      </c>
      <c r="F55" s="175">
        <f>'Παραδοχές μοναδιαίου κόστους'!G34*'Ανάπτυξη δικτύου '!AD40</f>
        <v>32535.877244284959</v>
      </c>
      <c r="G55" s="175">
        <f>'Παραδοχές μοναδιαίου κόστους'!H34*'Ανάπτυξη δικτύου '!AG40</f>
        <v>32292.631829072932</v>
      </c>
      <c r="H55" s="175">
        <f>'Παραδοχές μοναδιαίου κόστους'!I34*'Ανάπτυξη δικτύου '!AJ40</f>
        <v>35365.264547293642</v>
      </c>
      <c r="I55" s="158">
        <f t="shared" si="18"/>
        <v>166131.65435828862</v>
      </c>
    </row>
    <row r="56" spans="2:37" outlineLevel="1">
      <c r="B56" s="40" t="s">
        <v>78</v>
      </c>
      <c r="C56" s="74" t="s">
        <v>150</v>
      </c>
      <c r="D56" s="175">
        <f>'Παραδοχές μοναδιαίου κόστους'!E35*'Ανάπτυξη δικτύου '!X41</f>
        <v>417632.09067378531</v>
      </c>
      <c r="E56" s="175">
        <f>'Παραδοχές μοναδιαίου κόστους'!F35*'Ανάπτυξη δικτύου '!AA41</f>
        <v>430795.94236746692</v>
      </c>
      <c r="F56" s="175">
        <f>'Παραδοχές μοναδιαίου κόστους'!G35*'Ανάπτυξη δικτύου '!AD41</f>
        <v>385658.5982689244</v>
      </c>
      <c r="G56" s="175">
        <f>'Παραδοχές μοναδιαίου κόστους'!H35*'Ανάπτυξη δικτύου '!AG41</f>
        <v>505917.89865547593</v>
      </c>
      <c r="H56" s="175">
        <f>'Παραδοχές μοναδιαίου κόστους'!I35*'Ανάπτυξη δικτύου '!AJ41</f>
        <v>937179.51050328161</v>
      </c>
      <c r="I56" s="158">
        <f t="shared" si="18"/>
        <v>2677184.040468934</v>
      </c>
    </row>
    <row r="57" spans="2:37" outlineLevel="1">
      <c r="B57" s="40" t="s">
        <v>79</v>
      </c>
      <c r="C57" s="74" t="s">
        <v>150</v>
      </c>
      <c r="D57" s="175">
        <f>'Παραδοχές μοναδιαίου κόστους'!E36*'Ανάπτυξη δικτύου '!X42</f>
        <v>30935.710420280397</v>
      </c>
      <c r="E57" s="175">
        <f>'Παραδοχές μοναδιαίου κόστους'!F36*'Ανάπτυξη δικτύου '!AA42</f>
        <v>43079.594236746692</v>
      </c>
      <c r="F57" s="175">
        <f>'Παραδοχές μοναδιαίου κόστους'!G36*'Ανάπτυξη δικτύου '!AD42</f>
        <v>37958.523451665787</v>
      </c>
      <c r="G57" s="175">
        <f>'Παραδοχές μοναδιαίου κόστους'!H36*'Ανάπτυξη δικτύου '!AG42</f>
        <v>37674.737133918417</v>
      </c>
      <c r="H57" s="175">
        <f>'Παραδοχές μοναδιαίου κόστους'!I36*'Ανάπτυξη δικτύου '!AJ42</f>
        <v>41259.475305175918</v>
      </c>
      <c r="I57" s="158">
        <f t="shared" si="18"/>
        <v>190908.04054778721</v>
      </c>
    </row>
    <row r="58" spans="2:37" outlineLevel="1">
      <c r="B58" s="40" t="s">
        <v>80</v>
      </c>
      <c r="C58" s="74" t="s">
        <v>150</v>
      </c>
      <c r="D58" s="175">
        <f>'Παραδοχές μοναδιαίου κόστους'!E37*'Ανάπτυξη δικτύου '!X43</f>
        <v>208816.04533689265</v>
      </c>
      <c r="E58" s="175">
        <f>'Παραδοχές μοναδιαίου κόστους'!F37*'Ανάπτυξη δικτύου '!AA43</f>
        <v>144855.13562106076</v>
      </c>
      <c r="F58" s="175">
        <f>'Παραδοχές μοναδιαίου κόστους'!G37*'Ανάπτυξη δικτύου '!AD43</f>
        <v>113875.57035499736</v>
      </c>
      <c r="G58" s="175">
        <f>'Παραδοχές μοναδιαίου κόστους'!H37*'Ανάπτυξη δικτύου '!AG43</f>
        <v>220666.31749866504</v>
      </c>
      <c r="H58" s="175">
        <f>'Παραδοχές μοναδιαίου κόστους'!I37*'Ανάπτυξη δικτύου '!AJ43</f>
        <v>241662.64107317323</v>
      </c>
      <c r="I58" s="158">
        <f t="shared" si="18"/>
        <v>929875.70988478907</v>
      </c>
    </row>
    <row r="59" spans="2:37" outlineLevel="1">
      <c r="B59" s="40" t="s">
        <v>81</v>
      </c>
      <c r="C59" s="74" t="s">
        <v>150</v>
      </c>
      <c r="D59" s="175">
        <f>'Παραδοχές μοναδιαίου κόστους'!E38*'Ανάπτυξη δικτύου '!X44</f>
        <v>305490.14040026889</v>
      </c>
      <c r="E59" s="175">
        <f>'Παραδοχές μοναδιαίου κόστους'!F38*'Ανάπτυξη δικτύου '!AA44</f>
        <v>274632.41325926018</v>
      </c>
      <c r="F59" s="175">
        <f>'Παραδοχές μοναδιαίου κόστους'!G38*'Ανάπτυξη δικτύου '!AD44</f>
        <v>168102.03242880563</v>
      </c>
      <c r="G59" s="175">
        <f>'Παραδοχές μοναδιαίου κόστους'!H38*'Ανάπτυξη δικτύου '!AG44</f>
        <v>220666.31749866504</v>
      </c>
      <c r="H59" s="175">
        <f>'Παραδοχές μοναδιαίου κόστους'!I38*'Ανάπτυξη δικτύου '!AJ44</f>
        <v>235768.43031529099</v>
      </c>
      <c r="I59" s="158">
        <f t="shared" si="18"/>
        <v>1204659.3339022908</v>
      </c>
    </row>
    <row r="60" spans="2:37" outlineLevel="1">
      <c r="B60" s="40" t="s">
        <v>82</v>
      </c>
      <c r="C60" s="74" t="s">
        <v>150</v>
      </c>
      <c r="D60" s="175">
        <f>'Παραδοχές μοναδιαίου κόστους'!E39*'Ανάπτυξη δικτύου '!X45</f>
        <v>208816.04533689265</v>
      </c>
      <c r="E60" s="175">
        <f>'Παραδοχές μοναδιαίου κόστους'!F39*'Ανάπτυξη δικτύου '!AA45</f>
        <v>247707.66686129349</v>
      </c>
      <c r="F60" s="175">
        <f>'Παραδοχές μοναδιαίου κόστους'!G39*'Ανάπτυξη δικτύου '!AD45</f>
        <v>168102.03242880563</v>
      </c>
      <c r="G60" s="175">
        <f>'Παραδοχές μοναδιαίου κόστους'!H39*'Ανάπτυξη δικτύου '!AG45</f>
        <v>220666.31749866504</v>
      </c>
      <c r="H60" s="175">
        <f>'Παραδοχές μοναδιαίου κόστους'!I39*'Ανάπτυξη δικτύου '!AJ45</f>
        <v>182720.5334943505</v>
      </c>
      <c r="I60" s="158">
        <f t="shared" si="18"/>
        <v>1028012.5956200074</v>
      </c>
    </row>
    <row r="61" spans="2:37" outlineLevel="1">
      <c r="B61" s="40" t="s">
        <v>83</v>
      </c>
      <c r="C61" s="74" t="s">
        <v>150</v>
      </c>
      <c r="D61" s="175">
        <f>'Παραδοχές μοναδιαίου κόστους'!E40*'Ανάπτυξη δικτύου '!X46</f>
        <v>238978.36299666605</v>
      </c>
      <c r="E61" s="175">
        <f>'Παραδοχές μοναδιαίου κόστους'!F40*'Ανάπτυξη δικτύου '!AA46</f>
        <v>388147.14407308772</v>
      </c>
      <c r="F61" s="175">
        <f>'Παραδοχές μοναδιαίου κόστους'!G40*'Ανάπτυξη δικτύου '!AD46</f>
        <v>298245.54140594543</v>
      </c>
      <c r="G61" s="175">
        <f>'Παραδοχές μοναδιαίου κόστους'!H40*'Ανάπτυξη δικτύου '!AG46</f>
        <v>349836.84481495677</v>
      </c>
      <c r="H61" s="175">
        <f>'Παραδοχές μοναδιαίου κόστους'!I40*'Ανάπτυξη δικτύου '!AJ46</f>
        <v>483325.28214634646</v>
      </c>
      <c r="I61" s="158">
        <f t="shared" si="18"/>
        <v>1758533.1754370024</v>
      </c>
    </row>
    <row r="62" spans="2:37" outlineLevel="1">
      <c r="B62" s="40" t="s">
        <v>84</v>
      </c>
      <c r="C62" s="74" t="s">
        <v>150</v>
      </c>
      <c r="D62" s="175">
        <f>'Παραδοχές μοναδιαίου κόστους'!E41*'Ανάπτυξη δικτύου '!X47</f>
        <v>293889.24899266375</v>
      </c>
      <c r="E62" s="175">
        <f>'Παραδοχές μοναδιαίου κόστους'!F41*'Ανάπτυξη δικτύου '!AA47</f>
        <v>425410.99308787356</v>
      </c>
      <c r="F62" s="175">
        <f>'Παραδοχές μοναδιαίου κόστους'!G41*'Ανάπτυξη δικτύου '!AD47</f>
        <v>238596.43312475635</v>
      </c>
      <c r="G62" s="175">
        <f>'Παραδοχές μοναδιαίου κόστους'!H41*'Ανάπτυξη δικτύου '!AG47</f>
        <v>572117.79390507541</v>
      </c>
      <c r="H62" s="175">
        <f>'Παραδοχές μοναδιαίου κόστους'!I41*'Ανάπτυξη δικτύου '!AJ47</f>
        <v>378054.67801056907</v>
      </c>
      <c r="I62" s="158">
        <f t="shared" si="18"/>
        <v>1908069.1471209382</v>
      </c>
    </row>
    <row r="63" spans="2:37" outlineLevel="1">
      <c r="B63" s="40" t="s">
        <v>86</v>
      </c>
      <c r="C63" s="74" t="s">
        <v>150</v>
      </c>
      <c r="D63" s="175">
        <f>'Παραδοχές μοναδιαίου κόστους'!E42*'Ανάπτυξη δικτύου '!X48</f>
        <v>726989.19487658935</v>
      </c>
      <c r="E63" s="175">
        <f>'Παραδοχές μοναδιαίου κόστους'!F42*'Ανάπτυξη δικτύου '!AA48</f>
        <v>829282.18905737379</v>
      </c>
      <c r="F63" s="175">
        <f>'Παραδοχές μοναδιαίου κόστους'!G42*'Ανάπτυξη δικτύου '!AD48</f>
        <v>802551.63869236235</v>
      </c>
      <c r="G63" s="175">
        <f>'Παραδοχές μοναδιαίου κόστους'!H42*'Ανάπτυξη δικτύου '!AG48</f>
        <v>1065656.8503594068</v>
      </c>
      <c r="H63" s="175">
        <f>'Παραδοχές μοναδιαίου κόστους'!I42*'Ανάπτυξη δικτύου '!AJ48</f>
        <v>872343.19216657663</v>
      </c>
      <c r="I63" s="158">
        <f t="shared" si="18"/>
        <v>4296823.0651523089</v>
      </c>
    </row>
    <row r="64" spans="2:37" outlineLevel="1">
      <c r="B64" s="40" t="s">
        <v>87</v>
      </c>
      <c r="C64" s="74" t="s">
        <v>150</v>
      </c>
      <c r="D64" s="175">
        <f>'Παραδοχές μοναδιαίου κόστους'!E43*'Ανάπτυξη δικτύου '!X49</f>
        <v>61871.420840560793</v>
      </c>
      <c r="E64" s="175">
        <f>'Παραδοχές μοναδιαίου κόστους'!F43*'Ανάπτυξη δικτύου '!AA49</f>
        <v>936981.17464924057</v>
      </c>
      <c r="F64" s="175">
        <f>'Παραδοχές μοναδιαίου κόστους'!G43*'Ανάπτυξη δικτύου '!AD49</f>
        <v>2044337.6201825715</v>
      </c>
      <c r="G64" s="175">
        <f>'Παραδοχές μοναδιαίου κόστους'!H43*'Ανάπτυξη δικτύου '!AG49</f>
        <v>1808387.3824280843</v>
      </c>
      <c r="H64" s="175">
        <f>'Παραδοχές μοναδιαίου κόστους'!I43*'Ανάπτυξη δικτύου '!AJ49</f>
        <v>2114489.167282687</v>
      </c>
      <c r="I64" s="158">
        <f t="shared" si="18"/>
        <v>6966066.7653831448</v>
      </c>
    </row>
    <row r="65" spans="2:37" outlineLevel="1">
      <c r="B65" s="40" t="s">
        <v>88</v>
      </c>
      <c r="C65" s="74" t="s">
        <v>150</v>
      </c>
      <c r="D65" s="175">
        <f>'Παραδοχές μοναδιαίου κόστους'!E44*'Ανάπτυξη δικτύου '!X50</f>
        <v>262953.53857238335</v>
      </c>
      <c r="E65" s="175">
        <f>'Παραδοχές μοναδιαίου κόστους'!F44*'Ανάπτυξη δικτύου '!AA50</f>
        <v>354329.66259724152</v>
      </c>
      <c r="F65" s="175">
        <f>'Παραδοχές μοναδιαίου κόστους'!G44*'Ανάπτυξη δικτύου '!AD50</f>
        <v>488038.15866427438</v>
      </c>
      <c r="G65" s="175">
        <f>'Παραδοχές μοναδιαίου κόστους'!H44*'Ανάπτυξη δικτύου '!AG50</f>
        <v>435950.52969248459</v>
      </c>
      <c r="H65" s="175">
        <f>'Παραδοχές μοναδιαίου κόστους'!I44*'Ανάπτυξη δικτύου '!AJ50</f>
        <v>247556.85183105551</v>
      </c>
      <c r="I65" s="158">
        <f t="shared" si="18"/>
        <v>1788828.7413574394</v>
      </c>
    </row>
    <row r="66" spans="2:37" outlineLevel="1">
      <c r="B66" s="339" t="s">
        <v>95</v>
      </c>
      <c r="C66" s="340"/>
      <c r="D66" s="340"/>
      <c r="E66" s="340"/>
      <c r="F66" s="340"/>
      <c r="G66" s="340"/>
      <c r="H66" s="340"/>
      <c r="I66" s="341"/>
    </row>
    <row r="67" spans="2:37" outlineLevel="1">
      <c r="B67" s="40" t="s">
        <v>96</v>
      </c>
      <c r="C67" s="74" t="s">
        <v>150</v>
      </c>
      <c r="D67" s="176">
        <f>SUM(D52:D65)</f>
        <v>3480267.4222815447</v>
      </c>
      <c r="E67" s="176">
        <f t="shared" ref="E67:I67" si="19">SUM(E52:E65)</f>
        <v>5384949.2795933373</v>
      </c>
      <c r="F67" s="176">
        <f t="shared" si="19"/>
        <v>5841491.4004389206</v>
      </c>
      <c r="G67" s="176">
        <f t="shared" si="19"/>
        <v>6692217.3781509772</v>
      </c>
      <c r="H67" s="176">
        <f t="shared" si="19"/>
        <v>6601516.0488281464</v>
      </c>
      <c r="I67" s="176">
        <f t="shared" si="19"/>
        <v>28000441.529292926</v>
      </c>
    </row>
    <row r="69" spans="2:37" ht="15.6">
      <c r="B69" s="332" t="s">
        <v>116</v>
      </c>
      <c r="C69" s="332"/>
      <c r="D69" s="332"/>
      <c r="E69" s="332"/>
      <c r="F69" s="332"/>
      <c r="G69" s="332"/>
      <c r="H69" s="332"/>
      <c r="I69" s="332"/>
    </row>
    <row r="70" spans="2:37" ht="5.45" customHeight="1" outlineLevel="1">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row>
    <row r="71" spans="2:37" outlineLevel="1">
      <c r="B71" s="65"/>
      <c r="C71" s="51" t="s">
        <v>93</v>
      </c>
      <c r="D71" s="70">
        <f>$C$3</f>
        <v>2024</v>
      </c>
      <c r="E71" s="70">
        <f>$C$3+1</f>
        <v>2025</v>
      </c>
      <c r="F71" s="70">
        <f>$C$3+2</f>
        <v>2026</v>
      </c>
      <c r="G71" s="70">
        <f>$C$3+3</f>
        <v>2027</v>
      </c>
      <c r="H71" s="70">
        <f>$C$3+4</f>
        <v>2028</v>
      </c>
      <c r="I71" s="69" t="str">
        <f xml:space="preserve"> D71&amp;" - "&amp;H71</f>
        <v>2024 - 2028</v>
      </c>
    </row>
    <row r="72" spans="2:37" outlineLevel="1">
      <c r="B72" s="40" t="s">
        <v>74</v>
      </c>
      <c r="C72" s="74" t="s">
        <v>150</v>
      </c>
      <c r="D72" s="175">
        <f>'Παραδοχές μοναδιαίου κόστους'!E50*'Ανάπτυξη δικτύου '!X59</f>
        <v>235074.11058721761</v>
      </c>
      <c r="E72" s="175">
        <f>'Παραδοχές μοναδιαίου κόστους'!F50*'Ανάπτυξη δικτύου '!AA59</f>
        <v>724201.26988963725</v>
      </c>
      <c r="F72" s="175">
        <f>'Παραδοχές μοναδιαίου κόστους'!G50*'Ανάπτυξη δικτύου '!AD59</f>
        <v>726494.89195558045</v>
      </c>
      <c r="G72" s="175">
        <f>'Παραδοχές μοναδιαίου κόστους'!H50*'Ανάπτυξη δικτύου '!AG59</f>
        <v>704221.61601926282</v>
      </c>
      <c r="H72" s="175">
        <f>'Παραδοχές μοναδιαίου κόστους'!I50*'Ανάπτυξη δικτύου '!AJ59</f>
        <v>763217.28234413522</v>
      </c>
      <c r="I72" s="158">
        <f t="shared" ref="I72" si="20">D72+E72+F72+G72+H72</f>
        <v>3153209.1707958337</v>
      </c>
    </row>
    <row r="73" spans="2:37" outlineLevel="1">
      <c r="B73" s="40" t="s">
        <v>75</v>
      </c>
      <c r="C73" s="74" t="s">
        <v>150</v>
      </c>
      <c r="D73" s="175">
        <f>'Παραδοχές μοναδιαίου κόστους'!E51*'Ανάπτυξη δικτύου '!X60</f>
        <v>112499.75292388271</v>
      </c>
      <c r="E73" s="175">
        <f>'Παραδοχές μοναδιαίου κόστους'!F51*'Ανάπτυξη δικτύου '!AA60</f>
        <v>158100.27722942785</v>
      </c>
      <c r="F73" s="175">
        <f>'Παραδοχές μοναδιαίου κόστους'!G51*'Ανάπτυξη δικτύου '!AD60</f>
        <v>158272.10146175144</v>
      </c>
      <c r="G73" s="175">
        <f>'Παραδοχές μοναδιαίου κόστους'!H51*'Ανάπτυξη δικτύου '!AG60</f>
        <v>154745.159572203</v>
      </c>
      <c r="H73" s="175">
        <f>'Παραδοχές μοναδιαίου κόστους'!I51*'Ανάπτυξη δικτύου '!AJ60</f>
        <v>156630.41242137103</v>
      </c>
      <c r="I73" s="158">
        <f t="shared" ref="I73:I85" si="21">D73+E73+F73+G73+H73</f>
        <v>740247.70360863605</v>
      </c>
    </row>
    <row r="74" spans="2:37" outlineLevel="1">
      <c r="B74" s="40" t="s">
        <v>76</v>
      </c>
      <c r="C74" s="74" t="s">
        <v>150</v>
      </c>
      <c r="D74" s="175">
        <f>'Παραδοχές μοναδιαίου κόστους'!E52*'Ανάπτυξη δικτύου '!X61</f>
        <v>85634.140285343557</v>
      </c>
      <c r="E74" s="175">
        <f>'Παραδοχές μοναδιαίου κόστους'!F52*'Ανάπτυξη δικτύου '!AA61</f>
        <v>142800.25040077354</v>
      </c>
      <c r="F74" s="175">
        <f>'Παραδοχές μοναδιαίου κόστους'!G52*'Ανάπτυξη δικτύου '!AD61</f>
        <v>142704.35377698901</v>
      </c>
      <c r="G74" s="175">
        <f>'Παραδοχές μοναδιαίου κόστους'!H52*'Ανάπτυξη δικτύου '!AG61</f>
        <v>139008.36368350437</v>
      </c>
      <c r="H74" s="175">
        <f>'Παραδοχές μοναδιαίου κόστους'!I52*'Ανάπτυξη δικτύου '!AJ61</f>
        <v>140967.37117923392</v>
      </c>
      <c r="I74" s="158">
        <f t="shared" si="21"/>
        <v>651114.47932584444</v>
      </c>
    </row>
    <row r="75" spans="2:37" outlineLevel="1">
      <c r="B75" s="40" t="s">
        <v>77</v>
      </c>
      <c r="C75" s="74" t="s">
        <v>150</v>
      </c>
      <c r="D75" s="175">
        <f>'Παραδοχές μοναδιαίου κόστους'!E53*'Ανάπτυξη δικτύου '!X62</f>
        <v>62126.729226621792</v>
      </c>
      <c r="E75" s="175">
        <f>'Παραδοχές μοναδιαίου κόστους'!F53*'Ανάπτυξη δικτύου '!AA62</f>
        <v>107100.18780058016</v>
      </c>
      <c r="F75" s="175">
        <f>'Παραδοχές μοναδιαίου κόστους'!G53*'Ανάπτυξη δικτύου '!AD62</f>
        <v>106379.60917920999</v>
      </c>
      <c r="G75" s="175">
        <f>'Παραδοχές μοναδιαίου κόστους'!H53*'Ανάπτυξη δικτύου '!AG62</f>
        <v>103600.57293393252</v>
      </c>
      <c r="H75" s="175">
        <f>'Παραδοχές μοναδιαίου κόστους'!I53*'Ανάπτυξη δικτύου '!AJ62</f>
        <v>105369.55017437688</v>
      </c>
      <c r="I75" s="158">
        <f t="shared" si="21"/>
        <v>484576.64931472135</v>
      </c>
    </row>
    <row r="76" spans="2:37" outlineLevel="1">
      <c r="B76" s="40" t="s">
        <v>78</v>
      </c>
      <c r="C76" s="74" t="s">
        <v>150</v>
      </c>
      <c r="D76" s="175">
        <f>'Παραδοχές μοναδιαίου κόστους'!E54*'Ανάπτυξη δικτύου '!X63</f>
        <v>204850.29636886105</v>
      </c>
      <c r="E76" s="175">
        <f>'Παραδοχές μοναδιαίου κόστους'!F54*'Ανάπτυξη δικτύου '!AA63</f>
        <v>365925.64165198221</v>
      </c>
      <c r="F76" s="175">
        <f>'Παραδοχές μοναδιαίου κόστους'!G54*'Ανάπτυξη δικτύου '!AD63</f>
        <v>363247.44597779022</v>
      </c>
      <c r="G76" s="175">
        <f>'Παραδοχές μοναδιαίου κόστους'!H54*'Ανάπτυξη δικτύου '!AG63</f>
        <v>356700.70681050181</v>
      </c>
      <c r="H76" s="175">
        <f>'Παραδοχές μοναδιαίου κόστους'!I54*'Ανάπτυξη δικτύου '!AJ63</f>
        <v>365945.59992993053</v>
      </c>
      <c r="I76" s="158">
        <f t="shared" si="21"/>
        <v>1656669.6907390659</v>
      </c>
    </row>
    <row r="77" spans="2:37" outlineLevel="1">
      <c r="B77" s="40" t="s">
        <v>79</v>
      </c>
      <c r="C77" s="74" t="s">
        <v>150</v>
      </c>
      <c r="D77" s="175">
        <f>'Παραδοχές μοναδιαίου κόστους'!E55*'Ανάπτυξη δικτύου '!X64</f>
        <v>77238.636335800067</v>
      </c>
      <c r="E77" s="175">
        <f>'Παραδοχές μοναδιαίου κόστους'!F55*'Ανάπτυξη δικτύου '!AA64</f>
        <v>182325.31970813053</v>
      </c>
      <c r="F77" s="175">
        <f>'Παραδοχές μοναδιαίου κόστους'!G55*'Ανάπτυξη δικτύου '!AD64</f>
        <v>181623.72298889511</v>
      </c>
      <c r="G77" s="175">
        <f>'Παραδοχές μοναδιαίου κόστους'!H55*'Ανάπτυξη δικτύου '!AG64</f>
        <v>174416.15443307627</v>
      </c>
      <c r="H77" s="175">
        <f>'Παραδοχές μοναδιαίου κόστους'!I55*'Ανάπτυξη δικτύου '!AJ64</f>
        <v>207891.27466836519</v>
      </c>
      <c r="I77" s="158">
        <f t="shared" si="21"/>
        <v>823495.10813426715</v>
      </c>
    </row>
    <row r="78" spans="2:37" outlineLevel="1">
      <c r="B78" s="40" t="s">
        <v>80</v>
      </c>
      <c r="C78" s="74" t="s">
        <v>150</v>
      </c>
      <c r="D78" s="175">
        <f>'Παραδοχές μοναδιαίου κόστους'!E56*'Ανάπτυξη δικτύου '!X65</f>
        <v>161193.67583123493</v>
      </c>
      <c r="E78" s="175">
        <f>'Παραδοχές μοναδιαίου κόστους'!F56*'Ανάπτυξη δικτύου '!AA65</f>
        <v>242250.42478702657</v>
      </c>
      <c r="F78" s="175">
        <f>'Παραδοχές μοναδιαίου κόστους'!G56*'Ανάπτυξη δικτύου '!AD65</f>
        <v>240002.77680675426</v>
      </c>
      <c r="G78" s="175">
        <f>'Παραδοχές μοναδιαίου κόστους'!H56*'Ανάπτυξη δικτύου '!AG65</f>
        <v>234740.53867308761</v>
      </c>
      <c r="H78" s="175">
        <f>'Παραδοχές μοναδιαίου κόστους'!I56*'Ανάπτυξη δικτύου '!AJ65</f>
        <v>234945.61863205655</v>
      </c>
      <c r="I78" s="158">
        <f t="shared" si="21"/>
        <v>1113133.0347301599</v>
      </c>
    </row>
    <row r="79" spans="2:37" outlineLevel="1">
      <c r="B79" s="40" t="s">
        <v>81</v>
      </c>
      <c r="C79" s="74" t="s">
        <v>150</v>
      </c>
      <c r="D79" s="175">
        <f>'Παραδοχές μοναδιαίου κόστους'!E57*'Ανάπτυξη δικτύου '!X66</f>
        <v>159514.57504132623</v>
      </c>
      <c r="E79" s="175">
        <f>'Παραδοχές μοναδιαίου κόστους'!F57*'Ανάπτυξη δικτύου '!AA66</f>
        <v>233325.40913697821</v>
      </c>
      <c r="F79" s="175">
        <f>'Παραδοχές μοναδιαίου κόστους'!G57*'Ανάπτυξη δικτύου '!AD66</f>
        <v>232218.90296437303</v>
      </c>
      <c r="G79" s="175">
        <f>'Παραδοχές μοναδιαίου κόστους'!H57*'Ανάπτυξη δικτύου '!AG66</f>
        <v>226872.1407287383</v>
      </c>
      <c r="H79" s="175">
        <f>'Παραδοχές μοναδιαίου κόστους'!I57*'Ανάπτυξη δικτύου '!AJ66</f>
        <v>226402.14159089085</v>
      </c>
      <c r="I79" s="158">
        <f t="shared" si="21"/>
        <v>1078333.1694623067</v>
      </c>
    </row>
    <row r="80" spans="2:37" outlineLevel="1">
      <c r="B80" s="40" t="s">
        <v>82</v>
      </c>
      <c r="C80" s="74" t="s">
        <v>150</v>
      </c>
      <c r="D80" s="175">
        <f>'Παραδοχές μοναδιαίου κόστους'!E58*'Ανάπτυξη δικτύου '!X67</f>
        <v>184701.0868899567</v>
      </c>
      <c r="E80" s="175">
        <f>'Παραδοχές μοναδιαίου κόστους'!F58*'Ανάπτυξη δικτύου '!AA67</f>
        <v>257550.45161568085</v>
      </c>
      <c r="F80" s="175">
        <f>'Παραδοχές μοναδιαίου κόστους'!G58*'Ανάπτυξη δικτύου '!AD67</f>
        <v>254273.21218445315</v>
      </c>
      <c r="G80" s="175">
        <f>'Παραδοχές μοναδιαίου κόστους'!H58*'Ανάπτυξη δικτύου '!AG67</f>
        <v>246543.13558961154</v>
      </c>
      <c r="H80" s="175">
        <f>'Παραδοχές μοναδιαίου κόστους'!I58*'Ανάπτυξη δικτύου '!AJ67</f>
        <v>246336.92135361081</v>
      </c>
      <c r="I80" s="158">
        <f t="shared" si="21"/>
        <v>1189404.8076333129</v>
      </c>
    </row>
    <row r="81" spans="2:37" outlineLevel="1">
      <c r="B81" s="40" t="s">
        <v>83</v>
      </c>
      <c r="C81" s="74" t="s">
        <v>150</v>
      </c>
      <c r="D81" s="175">
        <f>'Παραδοχές μοναδιαίου κόστους'!E59*'Ανάπτυξη δικτύου '!X68</f>
        <v>199812.99399913495</v>
      </c>
      <c r="E81" s="175">
        <f>'Παραδοχές μοναδιαίου κόστους'!F59*'Ανάπτυξη δικτύου '!AA68</f>
        <v>304725.53433736501</v>
      </c>
      <c r="F81" s="175">
        <f>'Παραδοχές μοναδιαίου κόστους'!G59*'Ανάπτυξη δικτύου '!AD68</f>
        <v>320436.13984469353</v>
      </c>
      <c r="G81" s="175">
        <f>'Παραδοχές μοναδιαίου κόστους'!H59*'Ανάπτυξη δικτύου '!AG68</f>
        <v>325227.11503310461</v>
      </c>
      <c r="H81" s="175">
        <f>'Παραδοχές μοναδιαίου κόστους'!I59*'Ανάπτυξη δικτύου '!AJ68</f>
        <v>306141.26064177067</v>
      </c>
      <c r="I81" s="158">
        <f t="shared" si="21"/>
        <v>1456343.0438560687</v>
      </c>
    </row>
    <row r="82" spans="2:37" outlineLevel="1">
      <c r="B82" s="40" t="s">
        <v>84</v>
      </c>
      <c r="C82" s="74" t="s">
        <v>150</v>
      </c>
      <c r="D82" s="175">
        <f>'Παραδοχές μοναδιαίου κόστους'!E60*'Ανάπτυξη δικτύου '!X69</f>
        <v>73880.434755982671</v>
      </c>
      <c r="E82" s="175">
        <f>'Παραδοχές μοναδιαίου κόστους'!F60*'Ανάπτυξη δικτύου '!AA69</f>
        <v>132600.232515004</v>
      </c>
      <c r="F82" s="175">
        <f>'Παραδοχές μοναδιαίου κόστους'!G60*'Ανάπτυξη δικτύου '!AD69</f>
        <v>132325.85532048074</v>
      </c>
      <c r="G82" s="175">
        <f>'Παραδοχές μοναδιαίου κόστους'!H60*'Ανάπτυξη δικτύου '!AG69</f>
        <v>128517.16642437199</v>
      </c>
      <c r="H82" s="175">
        <f>'Παραδοχές μοναδιαίου κόστους'!I60*'Ανάπτυξη δικτύου '!AJ69</f>
        <v>132423.89413806825</v>
      </c>
      <c r="I82" s="158">
        <f t="shared" si="21"/>
        <v>599747.58315390768</v>
      </c>
    </row>
    <row r="83" spans="2:37" outlineLevel="1">
      <c r="B83" s="40" t="s">
        <v>86</v>
      </c>
      <c r="C83" s="74" t="s">
        <v>150</v>
      </c>
      <c r="D83" s="175">
        <f>'Παραδοχές μοναδιαίου κόστους'!E61*'Ανάπτυξη δικτύου '!X70</f>
        <v>95708.745024795731</v>
      </c>
      <c r="E83" s="175">
        <f>'Παραδοχές μοναδιαίου κόστους'!F61*'Ανάπτυξη δικτύου '!AA70</f>
        <v>167025.29287947621</v>
      </c>
      <c r="F83" s="175">
        <f>'Παραδοχές μοναδιαίου κόστους'!G61*'Ανάπτυξη δικτύου '!AD70</f>
        <v>167353.28761119623</v>
      </c>
      <c r="G83" s="175">
        <f>'Παραδοχές μοναδιαίου κόστους'!H61*'Ανάπτυξη δικτύου '!AG70</f>
        <v>163924.95717394384</v>
      </c>
      <c r="H83" s="175">
        <f>'Παραδοχές μοναδιαίου κόστους'!I61*'Ανάπτυξη δικτύου '!AJ70</f>
        <v>168021.7151429253</v>
      </c>
      <c r="I83" s="158">
        <f t="shared" si="21"/>
        <v>762033.99783233728</v>
      </c>
    </row>
    <row r="84" spans="2:37" outlineLevel="1">
      <c r="B84" s="40" t="s">
        <v>87</v>
      </c>
      <c r="C84" s="74" t="s">
        <v>150</v>
      </c>
      <c r="D84" s="175">
        <f>'Παραδοχές μοναδιαίου κόστους'!E62*'Ανάπτυξη δικτύου '!X71</f>
        <v>50373.023697260913</v>
      </c>
      <c r="E84" s="175">
        <f>'Παραδοχές μοναδιαίου κόστους'!F62*'Ανάπτυξη δικτύου '!AA71</f>
        <v>91800.160971925856</v>
      </c>
      <c r="F84" s="175">
        <f>'Παραδοχές μοναδιαίου κόστους'!G62*'Ανάπτυξη δικτύου '!AD71</f>
        <v>90811.861494447556</v>
      </c>
      <c r="G84" s="175">
        <f>'Παραδοχές μοναδιαίου κόστους'!H62*'Ανάπτυξη δικτύου '!AG71</f>
        <v>89175.176702625453</v>
      </c>
      <c r="H84" s="175">
        <f>'Παραδοχές μοναδιαίου κόστους'!I62*'Ανάπτυξη δικτύου '!AJ71</f>
        <v>92554.334612628343</v>
      </c>
      <c r="I84" s="158">
        <f t="shared" si="21"/>
        <v>414714.55747888813</v>
      </c>
    </row>
    <row r="85" spans="2:37" outlineLevel="1">
      <c r="B85" s="40" t="s">
        <v>88</v>
      </c>
      <c r="C85" s="74" t="s">
        <v>150</v>
      </c>
      <c r="D85" s="175">
        <f>'Παραδοχές μοναδιαίου κόστους'!E63*'Ανάπτυξη δικτύου '!X72</f>
        <v>16791.007899086973</v>
      </c>
      <c r="E85" s="175">
        <f>'Παραδοχές μοναδιαίου κόστους'!F63*'Ανάπτυξη δικτύου '!AA72</f>
        <v>34425.060364472192</v>
      </c>
      <c r="F85" s="175">
        <f>'Παραδοχές μοναδιαίου κόστους'!G63*'Ανάπτυξη δικτύου '!AD72</f>
        <v>35027.432290715486</v>
      </c>
      <c r="G85" s="175">
        <f>'Παραδοχές μοναδιαίου κόστους'!H63*'Ανάπτυξη δικτύου '!AG72</f>
        <v>34096.391092180318</v>
      </c>
      <c r="H85" s="175">
        <f>'Παραδοχές μοναδιαίου κόστους'!I63*'Ανάπτυξη δικτύου '!AJ72</f>
        <v>35597.821004857055</v>
      </c>
      <c r="I85" s="158">
        <f t="shared" si="21"/>
        <v>155937.71265131203</v>
      </c>
    </row>
    <row r="86" spans="2:37" outlineLevel="1">
      <c r="B86" s="339" t="s">
        <v>95</v>
      </c>
      <c r="C86" s="340"/>
      <c r="D86" s="340"/>
      <c r="E86" s="340"/>
      <c r="F86" s="340"/>
      <c r="G86" s="340"/>
      <c r="H86" s="340"/>
      <c r="I86" s="341"/>
    </row>
    <row r="87" spans="2:37" outlineLevel="1">
      <c r="B87" s="40" t="s">
        <v>96</v>
      </c>
      <c r="C87" s="74" t="s">
        <v>150</v>
      </c>
      <c r="D87" s="176">
        <f>SUM(D72:D85)</f>
        <v>1719399.2088665057</v>
      </c>
      <c r="E87" s="176">
        <f t="shared" ref="E87:I87" si="22">SUM(E72:E85)</f>
        <v>3144155.5132884611</v>
      </c>
      <c r="F87" s="176">
        <f t="shared" si="22"/>
        <v>3151171.5938573303</v>
      </c>
      <c r="G87" s="176">
        <f t="shared" si="22"/>
        <v>3081789.1948701446</v>
      </c>
      <c r="H87" s="176">
        <f t="shared" si="22"/>
        <v>3182445.1978342207</v>
      </c>
      <c r="I87" s="176">
        <f t="shared" si="22"/>
        <v>14278960.708716661</v>
      </c>
    </row>
    <row r="89" spans="2:37" ht="15.6">
      <c r="B89" s="332" t="s">
        <v>117</v>
      </c>
      <c r="C89" s="332"/>
      <c r="D89" s="332"/>
      <c r="E89" s="332"/>
      <c r="F89" s="332"/>
      <c r="G89" s="332"/>
      <c r="H89" s="332"/>
      <c r="I89" s="332"/>
    </row>
    <row r="90" spans="2:37" ht="5.45" customHeight="1" outlineLevel="1">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row>
    <row r="91" spans="2:37" outlineLevel="1">
      <c r="B91" s="65"/>
      <c r="C91" s="51" t="s">
        <v>93</v>
      </c>
      <c r="D91" s="70">
        <f>$C$3</f>
        <v>2024</v>
      </c>
      <c r="E91" s="70">
        <f>$C$3+1</f>
        <v>2025</v>
      </c>
      <c r="F91" s="70">
        <f>$C$3+2</f>
        <v>2026</v>
      </c>
      <c r="G91" s="70">
        <f>$C$3+3</f>
        <v>2027</v>
      </c>
      <c r="H91" s="70">
        <f>$C$3+4</f>
        <v>2028</v>
      </c>
      <c r="I91" s="69" t="str">
        <f xml:space="preserve"> D91&amp;" - "&amp;H91</f>
        <v>2024 - 2028</v>
      </c>
    </row>
    <row r="92" spans="2:37" outlineLevel="1">
      <c r="B92" s="40" t="s">
        <v>74</v>
      </c>
      <c r="C92" s="74" t="s">
        <v>150</v>
      </c>
      <c r="D92" s="175">
        <f>'Παραδοχές μοναδιαίου κόστους'!E69*'Ανάπτυξη δικτύου '!X81</f>
        <v>1333146.903831264</v>
      </c>
      <c r="E92" s="175">
        <f>'Παραδοχές μοναδιαίου κόστους'!F69*'Ανάπτυξη δικτύου '!AA81</f>
        <v>2217166.280995409</v>
      </c>
      <c r="F92" s="175">
        <f>'Παραδοχές μοναδιαίου κόστους'!G69*'Ανάπτυξη δικτύου '!AD81</f>
        <v>2174879.1899740491</v>
      </c>
      <c r="G92" s="175">
        <f>'Παραδοχές μοναδιαίου κόστους'!H69*'Ανάπτυξη δικτύου '!AG81</f>
        <v>2127821.8821477299</v>
      </c>
      <c r="H92" s="175">
        <f>'Παραδοχές μοναδιαίου κόστους'!I69*'Ανάπτυξη δικτύου '!AJ81</f>
        <v>2189327.8899114877</v>
      </c>
      <c r="I92" s="158">
        <f t="shared" ref="I92" si="23">D92+E92+F92+G92+H92</f>
        <v>10042342.14685994</v>
      </c>
    </row>
    <row r="93" spans="2:37" outlineLevel="1">
      <c r="B93" s="40" t="s">
        <v>75</v>
      </c>
      <c r="C93" s="74" t="s">
        <v>150</v>
      </c>
      <c r="D93" s="175">
        <f>'Παραδοχές μοναδιαίου κόστους'!E70*'Ανάπτυξη δικτύου '!X82</f>
        <v>120465.08167149976</v>
      </c>
      <c r="E93" s="175">
        <f>'Παραδοχές μοναδιαίου κόστους'!F70*'Ανάπτυξη δικτύου '!AA82</f>
        <v>200596.36693698063</v>
      </c>
      <c r="F93" s="175">
        <f>'Παραδοχές μοναδιαίου κόστους'!G70*'Ανάπτυξη δικτύου '!AD82</f>
        <v>197048.18848972904</v>
      </c>
      <c r="G93" s="175">
        <f>'Παραδοχές μοναδιαίου κόστους'!H70*'Ανάπτυξη δικτύου '!AG82</f>
        <v>192762.73326594802</v>
      </c>
      <c r="H93" s="175">
        <f>'Παραδοχές μοναδιαίου κόστους'!I70*'Ανάπτυξη δικτύου '!AJ82</f>
        <v>198527.20764808025</v>
      </c>
      <c r="I93" s="158">
        <f t="shared" ref="I93:I105" si="24">D93+E93+F93+G93+H93</f>
        <v>909399.57801223779</v>
      </c>
    </row>
    <row r="94" spans="2:37" outlineLevel="1">
      <c r="B94" s="40" t="s">
        <v>76</v>
      </c>
      <c r="C94" s="74" t="s">
        <v>150</v>
      </c>
      <c r="D94" s="175">
        <f>'Παραδοχές μοναδιαίου κόστους'!E71*'Ανάπτυξη δικτύου '!X83</f>
        <v>158612.35753414134</v>
      </c>
      <c r="E94" s="175">
        <f>'Παραδοχές μοναδιαίου κόστους'!F71*'Ανάπτυξη δικτύου '!AA83</f>
        <v>264233.83506871242</v>
      </c>
      <c r="F94" s="175">
        <f>'Παραδοχές μοναδιαίου κόστους'!G71*'Ανάπτυξη δικτύου '!AD83</f>
        <v>259056.35969279063</v>
      </c>
      <c r="G94" s="175">
        <f>'Παραδοχές μοναδιαίου κόστους'!H71*'Ανάπτυξη δικτύου '!AG83</f>
        <v>253610.72858604247</v>
      </c>
      <c r="H94" s="175">
        <f>'Παραδοχές μοναδιαίου κόστους'!I71*'Ανάπτυξη δικτύου '!AJ83</f>
        <v>260849.67283380672</v>
      </c>
      <c r="I94" s="158">
        <f t="shared" si="24"/>
        <v>1196362.9537154934</v>
      </c>
    </row>
    <row r="95" spans="2:37" outlineLevel="1">
      <c r="B95" s="40" t="s">
        <v>77</v>
      </c>
      <c r="C95" s="74" t="s">
        <v>150</v>
      </c>
      <c r="D95" s="175">
        <f>'Παραδοχές μοναδιαίου κόστους'!E72*'Ανάπτυξη δικτύου '!X84</f>
        <v>119126.58076403865</v>
      </c>
      <c r="E95" s="175">
        <f>'Παραδοχές μοναδιαίου κόστους'!F72*'Ανάπτυξη δικτύου '!AA84</f>
        <v>198290.66156988891</v>
      </c>
      <c r="F95" s="175">
        <f>'Παραδοχές μοναδιαίου κόστους'!G72*'Ανάπτυξη δικτύου '!AD84</f>
        <v>194751.58955628233</v>
      </c>
      <c r="G95" s="175">
        <f>'Παραδοχές μοναδιαίου κόστους'!H72*'Ανάπτυξη δικτύου '!AG84</f>
        <v>190440.29069647877</v>
      </c>
      <c r="H95" s="175">
        <f>'Παραδοχές μοναδιαίου κόστους'!I72*'Ανάπτυξη δικτύου '!AJ84</f>
        <v>196014.20501962354</v>
      </c>
      <c r="I95" s="158">
        <f t="shared" si="24"/>
        <v>898623.32760631212</v>
      </c>
    </row>
    <row r="96" spans="2:37" outlineLevel="1">
      <c r="B96" s="40" t="s">
        <v>78</v>
      </c>
      <c r="C96" s="74" t="s">
        <v>150</v>
      </c>
      <c r="D96" s="175">
        <f>'Παραδοχές μοναδιαίου κόστους'!E73*'Ανάπτυξη δικτύου '!X85</f>
        <v>229552.90562958011</v>
      </c>
      <c r="E96" s="175">
        <f>'Παραδοχές μοναδιαίου κόστους'!F73*'Ανάπτυξη δικτύου '!AA85</f>
        <v>382285.9498638091</v>
      </c>
      <c r="F96" s="175">
        <f>'Παραδοχές μοναδιαίου κόστους'!G73*'Ανάπτυξη δικτύου '!AD85</f>
        <v>375264.26572519494</v>
      </c>
      <c r="G96" s="175">
        <f>'Παραδοχές μοναδιαίου κόστους'!H73*'Ανάπτυξη δικτύου '!AG85</f>
        <v>367410.41449003585</v>
      </c>
      <c r="H96" s="175">
        <f>'Παραδοχές μοναδιαίου κόστους'!I73*'Ανάπτυξη δικτύου '!AJ85</f>
        <v>377955.59531988949</v>
      </c>
      <c r="I96" s="158">
        <f t="shared" si="24"/>
        <v>1732469.1310285095</v>
      </c>
    </row>
    <row r="97" spans="2:37" outlineLevel="1">
      <c r="B97" s="40" t="s">
        <v>79</v>
      </c>
      <c r="C97" s="74" t="s">
        <v>150</v>
      </c>
      <c r="D97" s="175">
        <f>'Παραδοχές μοναδιαίου κόστους'!E74*'Ανάπτυξη δικτύου '!X86</f>
        <v>283762.19238175498</v>
      </c>
      <c r="E97" s="175">
        <f>'Παραδοχές μοναδιαίου κόστους'!F74*'Ανάπτυξη δικτύου '!AA86</f>
        <v>472669.60025380499</v>
      </c>
      <c r="F97" s="175">
        <f>'Παραδοχές μοναδιαίου κόστους'!G74*'Ανάπτυξη δικτύου '!AD86</f>
        <v>463912.98455623857</v>
      </c>
      <c r="G97" s="175">
        <f>'Παραδοχές μοναδιαίου κόστους'!H74*'Ανάπτυξη δικτύου '!AG86</f>
        <v>453805.27807429212</v>
      </c>
      <c r="H97" s="175">
        <f>'Παραδοχές μοναδιαίου κόστους'!I74*'Ανάπτυξη δικτύου '!AJ86</f>
        <v>466915.88836725708</v>
      </c>
      <c r="I97" s="158">
        <f t="shared" si="24"/>
        <v>2141065.9436333477</v>
      </c>
    </row>
    <row r="98" spans="2:37" outlineLevel="1">
      <c r="B98" s="40" t="s">
        <v>80</v>
      </c>
      <c r="C98" s="74" t="s">
        <v>150</v>
      </c>
      <c r="D98" s="175">
        <f>'Παραδοχές μοναδιαίου κόστους'!E75*'Ανάπτυξη δικτύου '!X87</f>
        <v>311870.71143843827</v>
      </c>
      <c r="E98" s="175">
        <f>'Παραδοχές μοναδιαίου κόστους'!F75*'Ανάπτυξη δικτύου '!AA87</f>
        <v>519705.98974247632</v>
      </c>
      <c r="F98" s="175">
        <f>'Παραδοχές μοναδιαίου κόστους'!G75*'Ανάπτυξη δικτύου '!AD87</f>
        <v>509844.96322517307</v>
      </c>
      <c r="G98" s="175">
        <f>'Παραδοχές μοναδιαίου κόστους'!H75*'Ανάπτυξη δικτύου '!AG87</f>
        <v>498860.66392199561</v>
      </c>
      <c r="H98" s="175">
        <f>'Παραδοχές μοναδιαίου κόστους'!I75*'Ανάπτυξη δικτύου '!AJ87</f>
        <v>513155.13673086057</v>
      </c>
      <c r="I98" s="158">
        <f t="shared" si="24"/>
        <v>2353437.4650589437</v>
      </c>
    </row>
    <row r="99" spans="2:37" outlineLevel="1">
      <c r="B99" s="40" t="s">
        <v>81</v>
      </c>
      <c r="C99" s="74" t="s">
        <v>150</v>
      </c>
      <c r="D99" s="175">
        <f>'Παραδοχές μοναδιαίου κόστους'!E76*'Ανάπτυξη δικτύου '!X88</f>
        <v>301831.95463247993</v>
      </c>
      <c r="E99" s="175">
        <f>'Παραδοχές μοναδιαίου κόστους'!F76*'Ανάπτυξη δικτύου '!AA88</f>
        <v>503104.9110994158</v>
      </c>
      <c r="F99" s="175">
        <f>'Παραδοχές μοναδιαίου κόστους'!G76*'Ανάπτυξη δικτύου '!AD88</f>
        <v>493309.45090435666</v>
      </c>
      <c r="G99" s="175">
        <f>'Παραδοχές μοναδιαίου κόστους'!H76*'Ανάπτυξη δικτύου '!AG88</f>
        <v>482603.56593571085</v>
      </c>
      <c r="H99" s="175">
        <f>'Παραδοχές μοναδιαίου κόστους'!I76*'Ανάπτυξη δικτύου '!AJ88</f>
        <v>497071.91990873765</v>
      </c>
      <c r="I99" s="158">
        <f t="shared" si="24"/>
        <v>2277921.8024807009</v>
      </c>
    </row>
    <row r="100" spans="2:37" outlineLevel="1">
      <c r="B100" s="40" t="s">
        <v>82</v>
      </c>
      <c r="C100" s="74" t="s">
        <v>150</v>
      </c>
      <c r="D100" s="175">
        <f>'Παραδοχές μοναδιαίου κόστους'!E77*'Ανάπτυξη δικτύου '!X89</f>
        <v>354702.74047719373</v>
      </c>
      <c r="E100" s="175">
        <f>'Παραδοχές μοναδιαίου κόστους'!F77*'Ανάπτυξη δικτύου '!AA89</f>
        <v>591182.85612231994</v>
      </c>
      <c r="F100" s="175">
        <f>'Παραδοχές μοναδιαίου κόστους'!G77*'Ανάπτυξη δικτύου '!AD89</f>
        <v>579661.57080195355</v>
      </c>
      <c r="G100" s="175">
        <f>'Παραδοχές μοναδιαίου κόστους'!H77*'Ανάπτυξη δικτύου '!AG89</f>
        <v>567604.96397828555</v>
      </c>
      <c r="H100" s="175">
        <f>'Παραδοχές μοναδιαίου κόστους'!I77*'Ανάπτυξη δικτύου '!AJ89</f>
        <v>584021.81085333985</v>
      </c>
      <c r="I100" s="158">
        <f t="shared" si="24"/>
        <v>2677173.9422330926</v>
      </c>
    </row>
    <row r="101" spans="2:37" outlineLevel="1">
      <c r="B101" s="40" t="s">
        <v>83</v>
      </c>
      <c r="C101" s="74" t="s">
        <v>150</v>
      </c>
      <c r="D101" s="175">
        <f>'Παραδοχές μοναδιαίου κόστους'!E78*'Ανάπτυξη δικτύου '!X90</f>
        <v>223529.6515460051</v>
      </c>
      <c r="E101" s="175">
        <f>'Παραδοχές μοναδιαίου κόστους'!F78*'Ανάπτυξη δικτύου '!AA90</f>
        <v>372601.98732202384</v>
      </c>
      <c r="F101" s="175">
        <f>'Παραδοχές μοναδιαίου κόστους'!G78*'Ανάπτυξη δικτύου '!AD90</f>
        <v>365618.55020471872</v>
      </c>
      <c r="G101" s="175">
        <f>'Παραδοχές μοναδιαίου κόστους'!H78*'Ανάπτυξη δικτύου '!AG90</f>
        <v>357656.15569826501</v>
      </c>
      <c r="H101" s="175">
        <f>'Παραδοχές μοναδιαίου κόστους'!I78*'Ανάπτυξη δικτύου '!AJ90</f>
        <v>367903.58480606263</v>
      </c>
      <c r="I101" s="158">
        <f t="shared" si="24"/>
        <v>1687309.9295770754</v>
      </c>
    </row>
    <row r="102" spans="2:37" outlineLevel="1">
      <c r="B102" s="40" t="s">
        <v>84</v>
      </c>
      <c r="C102" s="74" t="s">
        <v>150</v>
      </c>
      <c r="D102" s="175">
        <f>'Παραδοχές μοναδιαίου κόστους'!E79*'Ανάπτυξη δικτύου '!X91</f>
        <v>82987.056262588725</v>
      </c>
      <c r="E102" s="175">
        <f>'Παραδοχές μοναδιαίου κόστους'!F79*'Ανάπτυξη δικτύου '!AA91</f>
        <v>138342.32202550391</v>
      </c>
      <c r="F102" s="175">
        <f>'Παραδοχές μοναδιαίου κόστους'!G79*'Ανάπτυξη δικτύου '!AD91</f>
        <v>135499.33707335682</v>
      </c>
      <c r="G102" s="175">
        <f>'Παραδοχές μοναδιαίου κόστους'!H79*'Ανάπτυξη δικτύου '!AG91</f>
        <v>132843.7149736413</v>
      </c>
      <c r="H102" s="175">
        <f>'Παραδοχές μοναδιαίου κόστους'!I79*'Ανάπτυξη δικτύου '!AJ91</f>
        <v>136707.34298804513</v>
      </c>
      <c r="I102" s="158">
        <f t="shared" si="24"/>
        <v>626379.77332313592</v>
      </c>
    </row>
    <row r="103" spans="2:37" outlineLevel="1">
      <c r="B103" s="40" t="s">
        <v>86</v>
      </c>
      <c r="C103" s="74" t="s">
        <v>150</v>
      </c>
      <c r="D103" s="175">
        <f>'Παραδοχές μοναδιαίου κόστους'!E80*'Ανάπτυξη δικτύου '!X92</f>
        <v>105741.57168942757</v>
      </c>
      <c r="E103" s="175">
        <f>'Παραδοχές μοναδιαίου κόστους'!F80*'Ανάπτυξη δικτύου '!AA92</f>
        <v>176155.89004580828</v>
      </c>
      <c r="F103" s="175">
        <f>'Παραδοχές μοναδιαίου κόστους'!G80*'Ανάπτυξη δικτύου '!AD92</f>
        <v>172704.23979519377</v>
      </c>
      <c r="G103" s="175">
        <f>'Παραδοχές μοναδιαίου κόστους'!H80*'Ανάπτυξη δικτύου '!AG92</f>
        <v>169073.81905736163</v>
      </c>
      <c r="H103" s="175">
        <f>'Παραδοχές μοναδιαίου κόστους'!I80*'Ανάπτυξη δικτύου '!AJ92</f>
        <v>173899.78188920446</v>
      </c>
      <c r="I103" s="158">
        <f t="shared" si="24"/>
        <v>797575.30247699562</v>
      </c>
    </row>
    <row r="104" spans="2:37" outlineLevel="1">
      <c r="B104" s="40" t="s">
        <v>87</v>
      </c>
      <c r="C104" s="74" t="s">
        <v>150</v>
      </c>
      <c r="D104" s="175">
        <f>'Παραδοχές μοναδιαίου κόστους'!E81*'Ανάπτυξη δικτύου '!X93</f>
        <v>42162.778585024913</v>
      </c>
      <c r="E104" s="175">
        <f>'Παραδοχές μοναδιαίου κόστους'!F81*'Ανάπτυξη δικτύου '!AA93</f>
        <v>70093.443159588642</v>
      </c>
      <c r="F104" s="175">
        <f>'Παραδοχές μοναδιαίου κόστους'!G81*'Ανάπτυξη δικτύου '!AD93</f>
        <v>68897.968003401766</v>
      </c>
      <c r="G104" s="175">
        <f>'Παραδοχές μοναδιαίου κόστους'!H81*'Ανάπτυξη δικτύου '!AG93</f>
        <v>67350.834514608345</v>
      </c>
      <c r="H104" s="175">
        <f>'Παραδοχές μοναδιαίου κόστους'!I81*'Ανάπτυξη δικτύου '!AJ93</f>
        <v>69358.872545405247</v>
      </c>
      <c r="I104" s="158">
        <f t="shared" si="24"/>
        <v>317863.89680802892</v>
      </c>
    </row>
    <row r="105" spans="2:37" outlineLevel="1">
      <c r="B105" s="40" t="s">
        <v>88</v>
      </c>
      <c r="C105" s="74" t="s">
        <v>150</v>
      </c>
      <c r="D105" s="175">
        <f>'Παραδοχές μοναδιαίου κόστους'!E82*'Ανάπτυξη δικτύου '!X94</f>
        <v>13385.009074611084</v>
      </c>
      <c r="E105" s="175">
        <f>'Παραδοχές μοναδιαίου κόστους'!F82*'Ανάπτυξη δικτύου '!AA94</f>
        <v>26746.182258264085</v>
      </c>
      <c r="F105" s="175">
        <f>'Παραδοχές μοναδιαίου κόστους'!G82*'Ανάπτυξη δικτύου '!AD94</f>
        <v>26640.547627982018</v>
      </c>
      <c r="G105" s="175">
        <f>'Παραδοχές μοναδιαίου κόστους'!H82*'Ανάπτυξη δικτύου '!AG94</f>
        <v>26011.356778055637</v>
      </c>
      <c r="H105" s="175">
        <f>'Παραδοχές μοναδιαίου κόστους'!I82*'Ανάπτυξη δικτύου '!AJ94</f>
        <v>27140.428387332489</v>
      </c>
      <c r="I105" s="158">
        <f t="shared" si="24"/>
        <v>119923.52412624531</v>
      </c>
    </row>
    <row r="106" spans="2:37" outlineLevel="1">
      <c r="B106" s="339" t="s">
        <v>95</v>
      </c>
      <c r="C106" s="340"/>
      <c r="D106" s="340"/>
      <c r="E106" s="340"/>
      <c r="F106" s="340"/>
      <c r="G106" s="340"/>
      <c r="H106" s="340"/>
      <c r="I106" s="341"/>
    </row>
    <row r="107" spans="2:37" outlineLevel="1">
      <c r="B107" s="40" t="s">
        <v>96</v>
      </c>
      <c r="C107" s="74" t="s">
        <v>150</v>
      </c>
      <c r="D107" s="176">
        <f>SUM(D92:D105)</f>
        <v>3680877.4955180483</v>
      </c>
      <c r="E107" s="176">
        <f t="shared" ref="E107:I107" si="25">SUM(E92:E105)</f>
        <v>6133176.2764640069</v>
      </c>
      <c r="F107" s="176">
        <f t="shared" si="25"/>
        <v>6017089.2056304207</v>
      </c>
      <c r="G107" s="176">
        <f t="shared" si="25"/>
        <v>5887856.402118451</v>
      </c>
      <c r="H107" s="176">
        <f t="shared" si="25"/>
        <v>6058849.3372091334</v>
      </c>
      <c r="I107" s="176">
        <f t="shared" si="25"/>
        <v>27777848.71694006</v>
      </c>
    </row>
    <row r="109" spans="2:37" ht="15.6">
      <c r="B109" s="332" t="s">
        <v>118</v>
      </c>
      <c r="C109" s="332"/>
      <c r="D109" s="332"/>
      <c r="E109" s="332"/>
      <c r="F109" s="332"/>
      <c r="G109" s="332"/>
      <c r="H109" s="332"/>
      <c r="I109" s="332"/>
    </row>
    <row r="110" spans="2:37" ht="5.45" customHeight="1" outlineLevel="1">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row>
    <row r="111" spans="2:37" outlineLevel="1">
      <c r="B111" s="65"/>
      <c r="C111" s="51" t="s">
        <v>93</v>
      </c>
      <c r="D111" s="70">
        <f>$C$3</f>
        <v>2024</v>
      </c>
      <c r="E111" s="70">
        <f>$C$3+1</f>
        <v>2025</v>
      </c>
      <c r="F111" s="70">
        <f>$C$3+2</f>
        <v>2026</v>
      </c>
      <c r="G111" s="70">
        <f>$C$3+3</f>
        <v>2027</v>
      </c>
      <c r="H111" s="70">
        <f>$C$3+4</f>
        <v>2028</v>
      </c>
      <c r="I111" s="69" t="str">
        <f xml:space="preserve"> D111&amp;" - "&amp;H111</f>
        <v>2024 - 2028</v>
      </c>
    </row>
    <row r="112" spans="2:37" outlineLevel="1">
      <c r="B112" s="40" t="s">
        <v>74</v>
      </c>
      <c r="C112" s="74" t="s">
        <v>150</v>
      </c>
      <c r="D112" s="175">
        <f>'Παραδοχές μοναδιαίου κόστους'!E88*'Ανάπτυξη δικτύου '!X103</f>
        <v>191474.6094605847</v>
      </c>
      <c r="E112" s="175">
        <f>'Παραδοχές μοναδιαίου κόστους'!F88*'Ανάπτυξη δικτύου '!AA103</f>
        <v>0</v>
      </c>
      <c r="F112" s="175">
        <f>'Παραδοχές μοναδιαίου κόστους'!G88*'Ανάπτυξη δικτύου '!AD103</f>
        <v>0</v>
      </c>
      <c r="G112" s="175">
        <f>'Παραδοχές μοναδιαίου κόστους'!H88*'Ανάπτυξη δικτύου '!AG103</f>
        <v>0</v>
      </c>
      <c r="H112" s="175">
        <f>'Παραδοχές μοναδιαίου κόστους'!I88*'Ανάπτυξη δικτύου '!AJ103</f>
        <v>0</v>
      </c>
      <c r="I112" s="158">
        <f t="shared" ref="I112" si="26">D112+E112+F112+G112+H112</f>
        <v>191474.6094605847</v>
      </c>
    </row>
    <row r="113" spans="2:9" outlineLevel="1">
      <c r="B113" s="40" t="s">
        <v>75</v>
      </c>
      <c r="C113" s="74" t="s">
        <v>150</v>
      </c>
      <c r="D113" s="175">
        <f>'Παραδοχές μοναδιαίου κόστους'!E89*'Ανάπτυξη δικτύου '!X104</f>
        <v>0</v>
      </c>
      <c r="E113" s="175">
        <f>'Παραδοχές μοναδιαίου κόστους'!F89*'Ανάπτυξη δικτύου '!AA104</f>
        <v>0</v>
      </c>
      <c r="F113" s="175">
        <f>'Παραδοχές μοναδιαίου κόστους'!G89*'Ανάπτυξη δικτύου '!AD104</f>
        <v>0</v>
      </c>
      <c r="G113" s="175">
        <f>'Παραδοχές μοναδιαίου κόστους'!H89*'Ανάπτυξη δικτύου '!AG104</f>
        <v>0</v>
      </c>
      <c r="H113" s="175">
        <f>'Παραδοχές μοναδιαίου κόστους'!I89*'Ανάπτυξη δικτύου '!AJ104</f>
        <v>0</v>
      </c>
      <c r="I113" s="158">
        <f t="shared" ref="I113:I125" si="27">D113+E113+F113+G113+H113</f>
        <v>0</v>
      </c>
    </row>
    <row r="114" spans="2:9" outlineLevel="1">
      <c r="B114" s="40" t="s">
        <v>76</v>
      </c>
      <c r="C114" s="74" t="s">
        <v>150</v>
      </c>
      <c r="D114" s="175">
        <f>'Παραδοχές μοναδιαίου κόστους'!E90*'Ανάπτυξη δικτύου '!X105</f>
        <v>0</v>
      </c>
      <c r="E114" s="175">
        <f>'Παραδοχές μοναδιαίου κόστους'!F90*'Ανάπτυξη δικτύου '!AA105</f>
        <v>0</v>
      </c>
      <c r="F114" s="175">
        <f>'Παραδοχές μοναδιαίου κόστους'!G90*'Ανάπτυξη δικτύου '!AD105</f>
        <v>0</v>
      </c>
      <c r="G114" s="175">
        <f>'Παραδοχές μοναδιαίου κόστους'!H90*'Ανάπτυξη δικτύου '!AG105</f>
        <v>0</v>
      </c>
      <c r="H114" s="175">
        <f>'Παραδοχές μοναδιαίου κόστους'!I90*'Ανάπτυξη δικτύου '!AJ105</f>
        <v>0</v>
      </c>
      <c r="I114" s="158">
        <f t="shared" si="27"/>
        <v>0</v>
      </c>
    </row>
    <row r="115" spans="2:9" outlineLevel="1">
      <c r="B115" s="40" t="s">
        <v>77</v>
      </c>
      <c r="C115" s="74" t="s">
        <v>150</v>
      </c>
      <c r="D115" s="175">
        <f>'Παραδοχές μοναδιαίου κόστους'!E91*'Ανάπτυξη δικτύου '!X106</f>
        <v>0</v>
      </c>
      <c r="E115" s="175">
        <f>'Παραδοχές μοναδιαίου κόστους'!F91*'Ανάπτυξη δικτύου '!AA106</f>
        <v>0</v>
      </c>
      <c r="F115" s="175">
        <f>'Παραδοχές μοναδιαίου κόστους'!G91*'Ανάπτυξη δικτύου '!AD106</f>
        <v>0</v>
      </c>
      <c r="G115" s="175">
        <f>'Παραδοχές μοναδιαίου κόστους'!H91*'Ανάπτυξη δικτύου '!AG106</f>
        <v>0</v>
      </c>
      <c r="H115" s="175">
        <f>'Παραδοχές μοναδιαίου κόστους'!I91*'Ανάπτυξη δικτύου '!AJ106</f>
        <v>0</v>
      </c>
      <c r="I115" s="158">
        <f t="shared" si="27"/>
        <v>0</v>
      </c>
    </row>
    <row r="116" spans="2:9" outlineLevel="1">
      <c r="B116" s="40" t="s">
        <v>78</v>
      </c>
      <c r="C116" s="74" t="s">
        <v>150</v>
      </c>
      <c r="D116" s="175">
        <f>'Παραδοχές μοναδιαίου κόστους'!E92*'Ανάπτυξη δικτύου '!X107</f>
        <v>0</v>
      </c>
      <c r="E116" s="175">
        <f>'Παραδοχές μοναδιαίου κόστους'!F92*'Ανάπτυξη δικτύου '!AA107</f>
        <v>0</v>
      </c>
      <c r="F116" s="175">
        <f>'Παραδοχές μοναδιαίου κόστους'!G92*'Ανάπτυξη δικτύου '!AD107</f>
        <v>0</v>
      </c>
      <c r="G116" s="175">
        <f>'Παραδοχές μοναδιαίου κόστους'!H92*'Ανάπτυξη δικτύου '!AG107</f>
        <v>0</v>
      </c>
      <c r="H116" s="175">
        <f>'Παραδοχές μοναδιαίου κόστους'!I92*'Ανάπτυξη δικτύου '!AJ107</f>
        <v>0</v>
      </c>
      <c r="I116" s="158">
        <f t="shared" si="27"/>
        <v>0</v>
      </c>
    </row>
    <row r="117" spans="2:9" outlineLevel="1">
      <c r="B117" s="40" t="s">
        <v>79</v>
      </c>
      <c r="C117" s="74" t="s">
        <v>150</v>
      </c>
      <c r="D117" s="175">
        <f>'Παραδοχές μοναδιαίου κόστους'!E93*'Ανάπτυξη δικτύου '!X108</f>
        <v>0</v>
      </c>
      <c r="E117" s="175">
        <f>'Παραδοχές μοναδιαίου κόστους'!F93*'Ανάπτυξη δικτύου '!AA108</f>
        <v>0</v>
      </c>
      <c r="F117" s="175">
        <f>'Παραδοχές μοναδιαίου κόστους'!G93*'Ανάπτυξη δικτύου '!AD108</f>
        <v>0</v>
      </c>
      <c r="G117" s="175">
        <f>'Παραδοχές μοναδιαίου κόστους'!H93*'Ανάπτυξη δικτύου '!AG108</f>
        <v>0</v>
      </c>
      <c r="H117" s="175">
        <f>'Παραδοχές μοναδιαίου κόστους'!I93*'Ανάπτυξη δικτύου '!AJ108</f>
        <v>0</v>
      </c>
      <c r="I117" s="158">
        <f t="shared" si="27"/>
        <v>0</v>
      </c>
    </row>
    <row r="118" spans="2:9" outlineLevel="1">
      <c r="B118" s="40" t="s">
        <v>80</v>
      </c>
      <c r="C118" s="74" t="s">
        <v>150</v>
      </c>
      <c r="D118" s="175">
        <f>'Παραδοχές μοναδιαίου κόστους'!E94*'Ανάπτυξη δικτύου '!X109</f>
        <v>0</v>
      </c>
      <c r="E118" s="175">
        <f>'Παραδοχές μοναδιαίου κόστους'!F94*'Ανάπτυξη δικτύου '!AA109</f>
        <v>0</v>
      </c>
      <c r="F118" s="175">
        <f>'Παραδοχές μοναδιαίου κόστους'!G94*'Ανάπτυξη δικτύου '!AD109</f>
        <v>0</v>
      </c>
      <c r="G118" s="175">
        <f>'Παραδοχές μοναδιαίου κόστους'!H94*'Ανάπτυξη δικτύου '!AG109</f>
        <v>0</v>
      </c>
      <c r="H118" s="175">
        <f>'Παραδοχές μοναδιαίου κόστους'!I94*'Ανάπτυξη δικτύου '!AJ109</f>
        <v>0</v>
      </c>
      <c r="I118" s="158">
        <f t="shared" si="27"/>
        <v>0</v>
      </c>
    </row>
    <row r="119" spans="2:9" outlineLevel="1">
      <c r="B119" s="40" t="s">
        <v>81</v>
      </c>
      <c r="C119" s="74" t="s">
        <v>150</v>
      </c>
      <c r="D119" s="175">
        <f>'Παραδοχές μοναδιαίου κόστους'!E95*'Ανάπτυξη δικτύου '!X110</f>
        <v>0</v>
      </c>
      <c r="E119" s="175">
        <f>'Παραδοχές μοναδιαίου κόστους'!F95*'Ανάπτυξη δικτύου '!AA110</f>
        <v>0</v>
      </c>
      <c r="F119" s="175">
        <f>'Παραδοχές μοναδιαίου κόστους'!G95*'Ανάπτυξη δικτύου '!AD110</f>
        <v>0</v>
      </c>
      <c r="G119" s="175">
        <f>'Παραδοχές μοναδιαίου κόστους'!H95*'Ανάπτυξη δικτύου '!AG110</f>
        <v>0</v>
      </c>
      <c r="H119" s="175">
        <f>'Παραδοχές μοναδιαίου κόστους'!I95*'Ανάπτυξη δικτύου '!AJ110</f>
        <v>0</v>
      </c>
      <c r="I119" s="158">
        <f t="shared" si="27"/>
        <v>0</v>
      </c>
    </row>
    <row r="120" spans="2:9" outlineLevel="1">
      <c r="B120" s="40" t="s">
        <v>82</v>
      </c>
      <c r="C120" s="74" t="s">
        <v>150</v>
      </c>
      <c r="D120" s="175">
        <f>'Παραδοχές μοναδιαίου κόστους'!E96*'Ανάπτυξη δικτύου '!X111</f>
        <v>0</v>
      </c>
      <c r="E120" s="175">
        <f>'Παραδοχές μοναδιαίου κόστους'!F96*'Ανάπτυξη δικτύου '!AA111</f>
        <v>0</v>
      </c>
      <c r="F120" s="175">
        <f>'Παραδοχές μοναδιαίου κόστους'!G96*'Ανάπτυξη δικτύου '!AD111</f>
        <v>0</v>
      </c>
      <c r="G120" s="175">
        <f>'Παραδοχές μοναδιαίου κόστους'!H96*'Ανάπτυξη δικτύου '!AG111</f>
        <v>0</v>
      </c>
      <c r="H120" s="175">
        <f>'Παραδοχές μοναδιαίου κόστους'!I96*'Ανάπτυξη δικτύου '!AJ111</f>
        <v>0</v>
      </c>
      <c r="I120" s="158">
        <f t="shared" si="27"/>
        <v>0</v>
      </c>
    </row>
    <row r="121" spans="2:9" outlineLevel="1">
      <c r="B121" s="40" t="s">
        <v>83</v>
      </c>
      <c r="C121" s="74" t="s">
        <v>150</v>
      </c>
      <c r="D121" s="175">
        <f>'Παραδοχές μοναδιαίου κόστους'!E97*'Ανάπτυξη δικτύου '!X112</f>
        <v>0</v>
      </c>
      <c r="E121" s="175">
        <f>'Παραδοχές μοναδιαίου κόστους'!F97*'Ανάπτυξη δικτύου '!AA112</f>
        <v>0</v>
      </c>
      <c r="F121" s="175">
        <f>'Παραδοχές μοναδιαίου κόστους'!G97*'Ανάπτυξη δικτύου '!AD112</f>
        <v>84655.443813716949</v>
      </c>
      <c r="G121" s="175">
        <f>'Παραδοχές μοναδιαίου κόστους'!H97*'Ανάπτυξη δικτύου '!AG112</f>
        <v>0</v>
      </c>
      <c r="H121" s="175">
        <f>'Παραδοχές μοναδιαίου κόστους'!I97*'Ανάπτυξη δικτύου '!AJ112</f>
        <v>0</v>
      </c>
      <c r="I121" s="158">
        <f t="shared" si="27"/>
        <v>84655.443813716949</v>
      </c>
    </row>
    <row r="122" spans="2:9" outlineLevel="1">
      <c r="B122" s="40" t="s">
        <v>84</v>
      </c>
      <c r="C122" s="74" t="s">
        <v>150</v>
      </c>
      <c r="D122" s="175">
        <f>'Παραδοχές μοναδιαίου κόστους'!E98*'Ανάπτυξη δικτύου '!X113</f>
        <v>95737.304730292351</v>
      </c>
      <c r="E122" s="175">
        <f>'Παραδοχές μοναδιαίου κόστους'!F98*'Ανάπτυξη δικτύου '!AA113</f>
        <v>0</v>
      </c>
      <c r="F122" s="175">
        <f>'Παραδοχές μοναδιαίου κόστους'!G98*'Ανάπτυξη δικτύου '!AD113</f>
        <v>0</v>
      </c>
      <c r="G122" s="175">
        <f>'Παραδοχές μοναδιαίου κόστους'!H98*'Ανάπτυξη δικτύου '!AG113</f>
        <v>0</v>
      </c>
      <c r="H122" s="175">
        <f>'Παραδοχές μοναδιαίου κόστους'!I98*'Ανάπτυξη δικτύου '!AJ113</f>
        <v>0</v>
      </c>
      <c r="I122" s="158">
        <f t="shared" si="27"/>
        <v>95737.304730292351</v>
      </c>
    </row>
    <row r="123" spans="2:9" outlineLevel="1">
      <c r="B123" s="40" t="s">
        <v>86</v>
      </c>
      <c r="C123" s="74" t="s">
        <v>150</v>
      </c>
      <c r="D123" s="175">
        <f>'Παραδοχές μοναδιαίου κόστους'!E99*'Ανάπτυξη δικτύου '!X114</f>
        <v>0</v>
      </c>
      <c r="E123" s="175">
        <f>'Παραδοχές μοναδιαίου κόστους'!F99*'Ανάπτυξη δικτύου '!AA114</f>
        <v>0</v>
      </c>
      <c r="F123" s="175">
        <f>'Παραδοχές μοναδιαίου κόστους'!G99*'Ανάπτυξη δικτύου '!AD114</f>
        <v>0</v>
      </c>
      <c r="G123" s="175">
        <f>'Παραδοχές μοναδιαίου κόστους'!H99*'Ανάπτυξη δικτύου '!AG114</f>
        <v>0</v>
      </c>
      <c r="H123" s="175">
        <f>'Παραδοχές μοναδιαίου κόστους'!I99*'Ανάπτυξη δικτύου '!AJ114</f>
        <v>0</v>
      </c>
      <c r="I123" s="158">
        <f t="shared" si="27"/>
        <v>0</v>
      </c>
    </row>
    <row r="124" spans="2:9" outlineLevel="1">
      <c r="B124" s="40" t="s">
        <v>87</v>
      </c>
      <c r="C124" s="74" t="s">
        <v>150</v>
      </c>
      <c r="D124" s="175">
        <f>'Παραδοχές μοναδιαίου κόστους'!E100*'Ανάπτυξη δικτύου '!X115</f>
        <v>0</v>
      </c>
      <c r="E124" s="175">
        <f>'Παραδοχές μοναδιαίου κόστους'!F100*'Ανάπτυξη δικτύου '!AA115</f>
        <v>83266.246877199766</v>
      </c>
      <c r="F124" s="175">
        <f>'Παραδοχές μοναδιαίου κόστους'!G100*'Ανάπτυξη δικτύου '!AD115</f>
        <v>0</v>
      </c>
      <c r="G124" s="175">
        <f>'Παραδοχές μοναδιαίου κόστους'!H100*'Ανάπτυξη δικτύου '!AG115</f>
        <v>0</v>
      </c>
      <c r="H124" s="175">
        <f>'Παραδοχές μοναδιαίου κόστους'!I100*'Ανάπτυξη δικτύου '!AJ115</f>
        <v>0</v>
      </c>
      <c r="I124" s="158">
        <f t="shared" si="27"/>
        <v>83266.246877199766</v>
      </c>
    </row>
    <row r="125" spans="2:9" outlineLevel="1">
      <c r="B125" s="40" t="s">
        <v>88</v>
      </c>
      <c r="C125" s="74" t="s">
        <v>150</v>
      </c>
      <c r="D125" s="175">
        <f>'Παραδοχές μοναδιαίου κόστους'!E101*'Ανάπτυξη δικτύου '!X116</f>
        <v>0</v>
      </c>
      <c r="E125" s="175">
        <f>'Παραδοχές μοναδιαίου κόστους'!F101*'Ανάπτυξη δικτύου '!AA116</f>
        <v>0</v>
      </c>
      <c r="F125" s="175">
        <f>'Παραδοχές μοναδιαίου κόστους'!G101*'Ανάπτυξη δικτύου '!AD116</f>
        <v>0</v>
      </c>
      <c r="G125" s="175">
        <f>'Παραδοχές μοναδιαίου κόστους'!H101*'Ανάπτυξη δικτύου '!AG116</f>
        <v>0</v>
      </c>
      <c r="H125" s="175">
        <f>'Παραδοχές μοναδιαίου κόστους'!I101*'Ανάπτυξη δικτύου '!AJ116</f>
        <v>0</v>
      </c>
      <c r="I125" s="158">
        <f t="shared" si="27"/>
        <v>0</v>
      </c>
    </row>
    <row r="126" spans="2:9" outlineLevel="1">
      <c r="B126" s="339" t="s">
        <v>95</v>
      </c>
      <c r="C126" s="340"/>
      <c r="D126" s="340"/>
      <c r="E126" s="340"/>
      <c r="F126" s="340"/>
      <c r="G126" s="340"/>
      <c r="H126" s="340"/>
      <c r="I126" s="341"/>
    </row>
    <row r="127" spans="2:9" outlineLevel="1">
      <c r="B127" s="40" t="s">
        <v>96</v>
      </c>
      <c r="C127" s="74" t="s">
        <v>150</v>
      </c>
      <c r="D127" s="176">
        <f>SUM(D112:D125)</f>
        <v>287211.91419087705</v>
      </c>
      <c r="E127" s="176">
        <f t="shared" ref="E127:I127" si="28">SUM(E112:E125)</f>
        <v>83266.246877199766</v>
      </c>
      <c r="F127" s="176">
        <f t="shared" si="28"/>
        <v>84655.443813716949</v>
      </c>
      <c r="G127" s="176">
        <f t="shared" si="28"/>
        <v>0</v>
      </c>
      <c r="H127" s="176">
        <f t="shared" si="28"/>
        <v>0</v>
      </c>
      <c r="I127" s="176">
        <f t="shared" si="28"/>
        <v>455133.60488179373</v>
      </c>
    </row>
    <row r="129" spans="2:37" ht="15.6">
      <c r="B129" s="332" t="s">
        <v>119</v>
      </c>
      <c r="C129" s="332"/>
      <c r="D129" s="332"/>
      <c r="E129" s="332"/>
      <c r="F129" s="332"/>
      <c r="G129" s="332"/>
      <c r="H129" s="332"/>
      <c r="I129" s="332"/>
    </row>
    <row r="130" spans="2:37" ht="5.45" customHeight="1" outlineLevel="1">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row>
    <row r="131" spans="2:37" outlineLevel="1">
      <c r="B131" s="65"/>
      <c r="C131" s="51" t="s">
        <v>93</v>
      </c>
      <c r="D131" s="70">
        <f>$C$3</f>
        <v>2024</v>
      </c>
      <c r="E131" s="70">
        <f>$C$3+1</f>
        <v>2025</v>
      </c>
      <c r="F131" s="70">
        <f>$C$3+2</f>
        <v>2026</v>
      </c>
      <c r="G131" s="70">
        <f>$C$3+3</f>
        <v>2027</v>
      </c>
      <c r="H131" s="70">
        <f>$C$3+4</f>
        <v>2028</v>
      </c>
      <c r="I131" s="69" t="str">
        <f xml:space="preserve"> D131&amp;" - "&amp;H131</f>
        <v>2024 - 2028</v>
      </c>
    </row>
    <row r="132" spans="2:37" outlineLevel="1">
      <c r="B132" s="40" t="s">
        <v>74</v>
      </c>
      <c r="C132" s="74" t="s">
        <v>150</v>
      </c>
      <c r="D132" s="175">
        <v>0</v>
      </c>
      <c r="E132" s="175">
        <f>'Παραδοχές μοναδιαίου κόστους'!F107*'Ανάπτυξη δικτύου '!AA125</f>
        <v>0</v>
      </c>
      <c r="F132" s="175">
        <f>'Παραδοχές μοναδιαίου κόστους'!G107*'Ανάπτυξη δικτύου '!AD125</f>
        <v>0</v>
      </c>
      <c r="G132" s="175">
        <f>'Παραδοχές μοναδιαίου κόστους'!H107*'Ανάπτυξη δικτύου '!AG125</f>
        <v>0</v>
      </c>
      <c r="H132" s="175">
        <f>'Παραδοχές μοναδιαίου κόστους'!I107*'Ανάπτυξη δικτύου '!AJ125</f>
        <v>0</v>
      </c>
      <c r="I132" s="158">
        <f t="shared" ref="I132" si="29">D132+E132+F132+G132+H132</f>
        <v>0</v>
      </c>
    </row>
    <row r="133" spans="2:37" outlineLevel="1">
      <c r="B133" s="40" t="s">
        <v>75</v>
      </c>
      <c r="C133" s="74" t="s">
        <v>150</v>
      </c>
      <c r="D133" s="175">
        <v>0</v>
      </c>
      <c r="E133" s="175">
        <f>'Παραδοχές μοναδιαίου κόστους'!F108*'Ανάπτυξη δικτύου '!AA126</f>
        <v>0</v>
      </c>
      <c r="F133" s="175">
        <f>'Παραδοχές μοναδιαίου κόστους'!G108*'Ανάπτυξη δικτύου '!AD126</f>
        <v>0</v>
      </c>
      <c r="G133" s="175">
        <f>'Παραδοχές μοναδιαίου κόστους'!H108*'Ανάπτυξη δικτύου '!AG126</f>
        <v>0</v>
      </c>
      <c r="H133" s="175">
        <f>'Παραδοχές μοναδιαίου κόστους'!I108*'Ανάπτυξη δικτύου '!AJ126</f>
        <v>0</v>
      </c>
      <c r="I133" s="158">
        <f t="shared" ref="I133:I145" si="30">D133+E133+F133+G133+H133</f>
        <v>0</v>
      </c>
    </row>
    <row r="134" spans="2:37" outlineLevel="1">
      <c r="B134" s="40" t="s">
        <v>76</v>
      </c>
      <c r="C134" s="74" t="s">
        <v>150</v>
      </c>
      <c r="D134" s="175">
        <v>0</v>
      </c>
      <c r="E134" s="175">
        <f>'Παραδοχές μοναδιαίου κόστους'!F109*'Ανάπτυξη δικτύου '!AA127</f>
        <v>0</v>
      </c>
      <c r="F134" s="175">
        <f>'Παραδοχές μοναδιαίου κόστους'!G109*'Ανάπτυξη δικτύου '!AD127</f>
        <v>0</v>
      </c>
      <c r="G134" s="175">
        <f>'Παραδοχές μοναδιαίου κόστους'!H109*'Ανάπτυξη δικτύου '!AG127</f>
        <v>0</v>
      </c>
      <c r="H134" s="175">
        <f>'Παραδοχές μοναδιαίου κόστους'!I109*'Ανάπτυξη δικτύου '!AJ127</f>
        <v>0</v>
      </c>
      <c r="I134" s="158">
        <f t="shared" si="30"/>
        <v>0</v>
      </c>
    </row>
    <row r="135" spans="2:37" outlineLevel="1">
      <c r="B135" s="40" t="s">
        <v>77</v>
      </c>
      <c r="C135" s="74" t="s">
        <v>150</v>
      </c>
      <c r="D135" s="175">
        <v>0</v>
      </c>
      <c r="E135" s="175">
        <f>'Παραδοχές μοναδιαίου κόστους'!F110*'Ανάπτυξη δικτύου '!AA128</f>
        <v>0</v>
      </c>
      <c r="F135" s="175">
        <f>'Παραδοχές μοναδιαίου κόστους'!G110*'Ανάπτυξη δικτύου '!AD128</f>
        <v>0</v>
      </c>
      <c r="G135" s="175">
        <f>'Παραδοχές μοναδιαίου κόστους'!H110*'Ανάπτυξη δικτύου '!AG128</f>
        <v>0</v>
      </c>
      <c r="H135" s="175">
        <f>'Παραδοχές μοναδιαίου κόστους'!I110*'Ανάπτυξη δικτύου '!AJ128</f>
        <v>0</v>
      </c>
      <c r="I135" s="158">
        <f t="shared" si="30"/>
        <v>0</v>
      </c>
    </row>
    <row r="136" spans="2:37" outlineLevel="1">
      <c r="B136" s="40" t="s">
        <v>78</v>
      </c>
      <c r="C136" s="74" t="s">
        <v>150</v>
      </c>
      <c r="D136" s="175">
        <v>0</v>
      </c>
      <c r="E136" s="175">
        <f>'Παραδοχές μοναδιαίου κόστους'!F111*'Ανάπτυξη δικτύου '!AA129</f>
        <v>0</v>
      </c>
      <c r="F136" s="175">
        <f>'Παραδοχές μοναδιαίου κόστους'!G111*'Ανάπτυξη δικτύου '!AD129</f>
        <v>0</v>
      </c>
      <c r="G136" s="175">
        <f>'Παραδοχές μοναδιαίου κόστους'!H111*'Ανάπτυξη δικτύου '!AG129</f>
        <v>0</v>
      </c>
      <c r="H136" s="175">
        <f>'Παραδοχές μοναδιαίου κόστους'!I111*'Ανάπτυξη δικτύου '!AJ129</f>
        <v>0</v>
      </c>
      <c r="I136" s="158">
        <f t="shared" si="30"/>
        <v>0</v>
      </c>
    </row>
    <row r="137" spans="2:37" outlineLevel="1">
      <c r="B137" s="40" t="s">
        <v>79</v>
      </c>
      <c r="C137" s="74" t="s">
        <v>150</v>
      </c>
      <c r="D137" s="175">
        <v>0</v>
      </c>
      <c r="E137" s="175">
        <f>'Παραδοχές μοναδιαίου κόστους'!F112*'Ανάπτυξη δικτύου '!AA130</f>
        <v>0</v>
      </c>
      <c r="F137" s="175">
        <f>'Παραδοχές μοναδιαίου κόστους'!G112*'Ανάπτυξη δικτύου '!AD130</f>
        <v>0</v>
      </c>
      <c r="G137" s="175">
        <f>'Παραδοχές μοναδιαίου κόστους'!H112*'Ανάπτυξη δικτύου '!AG130</f>
        <v>0</v>
      </c>
      <c r="H137" s="175">
        <f>'Παραδοχές μοναδιαίου κόστους'!I112*'Ανάπτυξη δικτύου '!AJ130</f>
        <v>0</v>
      </c>
      <c r="I137" s="158">
        <f t="shared" si="30"/>
        <v>0</v>
      </c>
    </row>
    <row r="138" spans="2:37" outlineLevel="1">
      <c r="B138" s="40" t="s">
        <v>80</v>
      </c>
      <c r="C138" s="74" t="s">
        <v>150</v>
      </c>
      <c r="D138" s="175">
        <v>0</v>
      </c>
      <c r="E138" s="175">
        <f>'Παραδοχές μοναδιαίου κόστους'!F113*'Ανάπτυξη δικτύου '!AA131</f>
        <v>0</v>
      </c>
      <c r="F138" s="175">
        <f>'Παραδοχές μοναδιαίου κόστους'!G113*'Ανάπτυξη δικτύου '!AD131</f>
        <v>0</v>
      </c>
      <c r="G138" s="175">
        <f>'Παραδοχές μοναδιαίου κόστους'!H113*'Ανάπτυξη δικτύου '!AG131</f>
        <v>0</v>
      </c>
      <c r="H138" s="175">
        <f>'Παραδοχές μοναδιαίου κόστους'!I113*'Ανάπτυξη δικτύου '!AJ131</f>
        <v>0</v>
      </c>
      <c r="I138" s="158">
        <f t="shared" si="30"/>
        <v>0</v>
      </c>
    </row>
    <row r="139" spans="2:37" outlineLevel="1">
      <c r="B139" s="40" t="s">
        <v>81</v>
      </c>
      <c r="C139" s="74" t="s">
        <v>150</v>
      </c>
      <c r="D139" s="175">
        <v>0</v>
      </c>
      <c r="E139" s="175">
        <f>'Παραδοχές μοναδιαίου κόστους'!F114*'Ανάπτυξη δικτύου '!AA132</f>
        <v>0</v>
      </c>
      <c r="F139" s="175">
        <f>'Παραδοχές μοναδιαίου κόστους'!G114*'Ανάπτυξη δικτύου '!AD132</f>
        <v>0</v>
      </c>
      <c r="G139" s="175">
        <f>'Παραδοχές μοναδιαίου κόστους'!H114*'Ανάπτυξη δικτύου '!AG132</f>
        <v>0</v>
      </c>
      <c r="H139" s="175">
        <f>'Παραδοχές μοναδιαίου κόστους'!I114*'Ανάπτυξη δικτύου '!AJ132</f>
        <v>0</v>
      </c>
      <c r="I139" s="158">
        <f t="shared" si="30"/>
        <v>0</v>
      </c>
    </row>
    <row r="140" spans="2:37" outlineLevel="1">
      <c r="B140" s="40" t="s">
        <v>82</v>
      </c>
      <c r="C140" s="74" t="s">
        <v>150</v>
      </c>
      <c r="D140" s="175">
        <v>0</v>
      </c>
      <c r="E140" s="175">
        <f>'Παραδοχές μοναδιαίου κόστους'!F115*'Ανάπτυξη δικτύου '!AA133</f>
        <v>0</v>
      </c>
      <c r="F140" s="175">
        <f>'Παραδοχές μοναδιαίου κόστους'!G115*'Ανάπτυξη δικτύου '!AD133</f>
        <v>0</v>
      </c>
      <c r="G140" s="175">
        <f>'Παραδοχές μοναδιαίου κόστους'!H115*'Ανάπτυξη δικτύου '!AG133</f>
        <v>0</v>
      </c>
      <c r="H140" s="175">
        <f>'Παραδοχές μοναδιαίου κόστους'!I115*'Ανάπτυξη δικτύου '!AJ133</f>
        <v>0</v>
      </c>
      <c r="I140" s="158">
        <f t="shared" si="30"/>
        <v>0</v>
      </c>
    </row>
    <row r="141" spans="2:37" outlineLevel="1">
      <c r="B141" s="40" t="s">
        <v>83</v>
      </c>
      <c r="C141" s="74" t="s">
        <v>150</v>
      </c>
      <c r="D141" s="175">
        <v>0</v>
      </c>
      <c r="E141" s="175">
        <f>'Παραδοχές μοναδιαίου κόστους'!F116*'Ανάπτυξη δικτύου '!AA134</f>
        <v>0</v>
      </c>
      <c r="F141" s="175">
        <f>'Παραδοχές μοναδιαίου κόστους'!G116*'Ανάπτυξη δικτύου '!AD134</f>
        <v>0</v>
      </c>
      <c r="G141" s="175">
        <f>'Παραδοχές μοναδιαίου κόστους'!H116*'Ανάπτυξη δικτύου '!AG134</f>
        <v>0</v>
      </c>
      <c r="H141" s="175">
        <f>'Παραδοχές μοναδιαίου κόστους'!I116*'Ανάπτυξη δικτύου '!AJ134</f>
        <v>0</v>
      </c>
      <c r="I141" s="158">
        <f t="shared" si="30"/>
        <v>0</v>
      </c>
    </row>
    <row r="142" spans="2:37" outlineLevel="1">
      <c r="B142" s="40" t="s">
        <v>84</v>
      </c>
      <c r="C142" s="74" t="s">
        <v>150</v>
      </c>
      <c r="D142" s="175">
        <v>0</v>
      </c>
      <c r="E142" s="175">
        <f>'Παραδοχές μοναδιαίου κόστους'!F117*'Ανάπτυξη δικτύου '!AA135</f>
        <v>0</v>
      </c>
      <c r="F142" s="175">
        <f>'Παραδοχές μοναδιαίου κόστους'!G117*'Ανάπτυξη δικτύου '!AD135</f>
        <v>0</v>
      </c>
      <c r="G142" s="175">
        <f>'Παραδοχές μοναδιαίου κόστους'!H117*'Ανάπτυξη δικτύου '!AG135</f>
        <v>0</v>
      </c>
      <c r="H142" s="175">
        <f>'Παραδοχές μοναδιαίου κόστους'!I117*'Ανάπτυξη δικτύου '!AJ135</f>
        <v>0</v>
      </c>
      <c r="I142" s="158">
        <f t="shared" si="30"/>
        <v>0</v>
      </c>
    </row>
    <row r="143" spans="2:37" outlineLevel="1">
      <c r="B143" s="40" t="s">
        <v>86</v>
      </c>
      <c r="C143" s="74" t="s">
        <v>150</v>
      </c>
      <c r="D143" s="175">
        <v>0</v>
      </c>
      <c r="E143" s="175">
        <f>'Παραδοχές μοναδιαίου κόστους'!F118*'Ανάπτυξη δικτύου '!AA136</f>
        <v>0</v>
      </c>
      <c r="F143" s="175">
        <f>'Παραδοχές μοναδιαίου κόστους'!G118*'Ανάπτυξη δικτύου '!AD136</f>
        <v>0</v>
      </c>
      <c r="G143" s="175">
        <f>'Παραδοχές μοναδιαίου κόστους'!H118*'Ανάπτυξη δικτύου '!AG136</f>
        <v>0</v>
      </c>
      <c r="H143" s="175">
        <f>'Παραδοχές μοναδιαίου κόστους'!I118*'Ανάπτυξη δικτύου '!AJ136</f>
        <v>0</v>
      </c>
      <c r="I143" s="158">
        <f t="shared" si="30"/>
        <v>0</v>
      </c>
    </row>
    <row r="144" spans="2:37" outlineLevel="1">
      <c r="B144" s="40" t="s">
        <v>87</v>
      </c>
      <c r="C144" s="74" t="s">
        <v>150</v>
      </c>
      <c r="D144" s="175">
        <v>0</v>
      </c>
      <c r="E144" s="175">
        <f>'Παραδοχές μοναδιαίου κόστους'!F119*'Ανάπτυξη δικτύου '!AA137</f>
        <v>0</v>
      </c>
      <c r="F144" s="175">
        <f>'Παραδοχές μοναδιαίου κόστους'!G119*'Ανάπτυξη δικτύου '!AD137</f>
        <v>0</v>
      </c>
      <c r="G144" s="175">
        <f>'Παραδοχές μοναδιαίου κόστους'!H119*'Ανάπτυξη δικτύου '!AG137</f>
        <v>0</v>
      </c>
      <c r="H144" s="175">
        <f>'Παραδοχές μοναδιαίου κόστους'!I119*'Ανάπτυξη δικτύου '!AJ137</f>
        <v>0</v>
      </c>
      <c r="I144" s="158">
        <f t="shared" si="30"/>
        <v>0</v>
      </c>
    </row>
    <row r="145" spans="2:37" outlineLevel="1">
      <c r="B145" s="40" t="s">
        <v>88</v>
      </c>
      <c r="C145" s="74" t="s">
        <v>150</v>
      </c>
      <c r="D145" s="175">
        <v>0</v>
      </c>
      <c r="E145" s="175">
        <f>'Παραδοχές μοναδιαίου κόστους'!F120*'Ανάπτυξη δικτύου '!AA138</f>
        <v>0</v>
      </c>
      <c r="F145" s="175">
        <f>'Παραδοχές μοναδιαίου κόστους'!G120*'Ανάπτυξη δικτύου '!AD138</f>
        <v>0</v>
      </c>
      <c r="G145" s="175">
        <f>'Παραδοχές μοναδιαίου κόστους'!H120*'Ανάπτυξη δικτύου '!AG138</f>
        <v>0</v>
      </c>
      <c r="H145" s="175">
        <f>'Παραδοχές μοναδιαίου κόστους'!I120*'Ανάπτυξη δικτύου '!AJ138</f>
        <v>0</v>
      </c>
      <c r="I145" s="158">
        <f t="shared" si="30"/>
        <v>0</v>
      </c>
    </row>
    <row r="146" spans="2:37" outlineLevel="1">
      <c r="B146" s="339" t="s">
        <v>95</v>
      </c>
      <c r="C146" s="340"/>
      <c r="D146" s="340"/>
      <c r="E146" s="340"/>
      <c r="F146" s="340"/>
      <c r="G146" s="340"/>
      <c r="H146" s="340"/>
      <c r="I146" s="341"/>
    </row>
    <row r="147" spans="2:37" outlineLevel="1">
      <c r="B147" s="40" t="s">
        <v>96</v>
      </c>
      <c r="C147" s="74" t="s">
        <v>150</v>
      </c>
      <c r="D147" s="176">
        <f>SUM(D132:D145)</f>
        <v>0</v>
      </c>
      <c r="E147" s="176">
        <f t="shared" ref="E147:I147" si="31">SUM(E132:E145)</f>
        <v>0</v>
      </c>
      <c r="F147" s="176">
        <f t="shared" si="31"/>
        <v>0</v>
      </c>
      <c r="G147" s="176">
        <f t="shared" si="31"/>
        <v>0</v>
      </c>
      <c r="H147" s="176">
        <f t="shared" si="31"/>
        <v>0</v>
      </c>
      <c r="I147" s="176">
        <f t="shared" si="31"/>
        <v>0</v>
      </c>
    </row>
    <row r="149" spans="2:37" ht="15.6">
      <c r="B149" s="332" t="s">
        <v>120</v>
      </c>
      <c r="C149" s="332"/>
      <c r="D149" s="332"/>
      <c r="E149" s="332"/>
      <c r="F149" s="332"/>
      <c r="G149" s="332"/>
      <c r="H149" s="332"/>
      <c r="I149" s="332"/>
    </row>
    <row r="150" spans="2:37" ht="5.45" customHeight="1" outlineLevel="1">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row>
    <row r="151" spans="2:37" outlineLevel="1">
      <c r="B151" s="65"/>
      <c r="C151" s="51" t="s">
        <v>93</v>
      </c>
      <c r="D151" s="70">
        <f>$C$3</f>
        <v>2024</v>
      </c>
      <c r="E151" s="70">
        <f>$C$3+1</f>
        <v>2025</v>
      </c>
      <c r="F151" s="70">
        <f>$C$3+2</f>
        <v>2026</v>
      </c>
      <c r="G151" s="70">
        <f>$C$3+3</f>
        <v>2027</v>
      </c>
      <c r="H151" s="70">
        <f>$C$3+4</f>
        <v>2028</v>
      </c>
      <c r="I151" s="69" t="str">
        <f xml:space="preserve"> D151&amp;" - "&amp;H151</f>
        <v>2024 - 2028</v>
      </c>
    </row>
    <row r="152" spans="2:37" outlineLevel="1">
      <c r="B152" s="40" t="s">
        <v>74</v>
      </c>
      <c r="C152" s="74" t="s">
        <v>150</v>
      </c>
      <c r="D152" s="175">
        <v>0</v>
      </c>
      <c r="E152" s="175">
        <f>'Παραδοχές μοναδιαίου κόστους'!F126*'Ανάπτυξη δικτύου '!AA147</f>
        <v>0</v>
      </c>
      <c r="F152" s="175">
        <f>'Παραδοχές μοναδιαίου κόστους'!G126*'Ανάπτυξη δικτύου '!AD147</f>
        <v>0</v>
      </c>
      <c r="G152" s="175">
        <f>'Παραδοχές μοναδιαίου κόστους'!H126*'Ανάπτυξη δικτύου '!AG147</f>
        <v>0</v>
      </c>
      <c r="H152" s="175">
        <f>'Παραδοχές μοναδιαίου κόστους'!I126*'Ανάπτυξη δικτύου '!AJ147</f>
        <v>0</v>
      </c>
      <c r="I152" s="158">
        <f t="shared" ref="I152" si="32">D152+E152+F152+G152+H152</f>
        <v>0</v>
      </c>
    </row>
    <row r="153" spans="2:37" outlineLevel="1">
      <c r="B153" s="40" t="s">
        <v>75</v>
      </c>
      <c r="C153" s="74" t="s">
        <v>150</v>
      </c>
      <c r="D153" s="175">
        <v>0</v>
      </c>
      <c r="E153" s="175">
        <f>'Παραδοχές μοναδιαίου κόστους'!F127*'Ανάπτυξη δικτύου '!AA148</f>
        <v>0</v>
      </c>
      <c r="F153" s="175">
        <f>'Παραδοχές μοναδιαίου κόστους'!G127*'Ανάπτυξη δικτύου '!AD148</f>
        <v>0</v>
      </c>
      <c r="G153" s="175">
        <f>'Παραδοχές μοναδιαίου κόστους'!H127*'Ανάπτυξη δικτύου '!AG148</f>
        <v>0</v>
      </c>
      <c r="H153" s="175">
        <f>'Παραδοχές μοναδιαίου κόστους'!I127*'Ανάπτυξη δικτύου '!AJ148</f>
        <v>0</v>
      </c>
      <c r="I153" s="158">
        <f t="shared" ref="I153:I165" si="33">D153+E153+F153+G153+H153</f>
        <v>0</v>
      </c>
    </row>
    <row r="154" spans="2:37" outlineLevel="1">
      <c r="B154" s="40" t="s">
        <v>76</v>
      </c>
      <c r="C154" s="74" t="s">
        <v>150</v>
      </c>
      <c r="D154" s="175">
        <v>0</v>
      </c>
      <c r="E154" s="175">
        <f>'Παραδοχές μοναδιαίου κόστους'!F128*'Ανάπτυξη δικτύου '!AA149</f>
        <v>0</v>
      </c>
      <c r="F154" s="175">
        <f>'Παραδοχές μοναδιαίου κόστους'!G128*'Ανάπτυξη δικτύου '!AD149</f>
        <v>0</v>
      </c>
      <c r="G154" s="175">
        <f>'Παραδοχές μοναδιαίου κόστους'!H128*'Ανάπτυξη δικτύου '!AG149</f>
        <v>0</v>
      </c>
      <c r="H154" s="175">
        <f>'Παραδοχές μοναδιαίου κόστους'!I128*'Ανάπτυξη δικτύου '!AJ149</f>
        <v>0</v>
      </c>
      <c r="I154" s="158">
        <f t="shared" si="33"/>
        <v>0</v>
      </c>
    </row>
    <row r="155" spans="2:37" outlineLevel="1">
      <c r="B155" s="40" t="s">
        <v>77</v>
      </c>
      <c r="C155" s="74" t="s">
        <v>150</v>
      </c>
      <c r="D155" s="175">
        <v>0</v>
      </c>
      <c r="E155" s="175">
        <f>'Παραδοχές μοναδιαίου κόστους'!F129*'Ανάπτυξη δικτύου '!AA150</f>
        <v>0</v>
      </c>
      <c r="F155" s="175">
        <f>'Παραδοχές μοναδιαίου κόστους'!G129*'Ανάπτυξη δικτύου '!AD150</f>
        <v>0</v>
      </c>
      <c r="G155" s="175">
        <f>'Παραδοχές μοναδιαίου κόστους'!H129*'Ανάπτυξη δικτύου '!AG150</f>
        <v>0</v>
      </c>
      <c r="H155" s="175">
        <f>'Παραδοχές μοναδιαίου κόστους'!I129*'Ανάπτυξη δικτύου '!AJ150</f>
        <v>0</v>
      </c>
      <c r="I155" s="158">
        <f t="shared" si="33"/>
        <v>0</v>
      </c>
    </row>
    <row r="156" spans="2:37" outlineLevel="1">
      <c r="B156" s="40" t="s">
        <v>78</v>
      </c>
      <c r="C156" s="74" t="s">
        <v>150</v>
      </c>
      <c r="D156" s="175">
        <v>0</v>
      </c>
      <c r="E156" s="175">
        <f>'Παραδοχές μοναδιαίου κόστους'!F130*'Ανάπτυξη δικτύου '!AA151</f>
        <v>0</v>
      </c>
      <c r="F156" s="175">
        <f>'Παραδοχές μοναδιαίου κόστους'!G130*'Ανάπτυξη δικτύου '!AD151</f>
        <v>0</v>
      </c>
      <c r="G156" s="175">
        <f>'Παραδοχές μοναδιαίου κόστους'!H130*'Ανάπτυξη δικτύου '!AG151</f>
        <v>0</v>
      </c>
      <c r="H156" s="175">
        <f>'Παραδοχές μοναδιαίου κόστους'!I130*'Ανάπτυξη δικτύου '!AJ151</f>
        <v>0</v>
      </c>
      <c r="I156" s="158">
        <f t="shared" si="33"/>
        <v>0</v>
      </c>
    </row>
    <row r="157" spans="2:37" outlineLevel="1">
      <c r="B157" s="40" t="s">
        <v>79</v>
      </c>
      <c r="C157" s="74" t="s">
        <v>150</v>
      </c>
      <c r="D157" s="175">
        <v>0</v>
      </c>
      <c r="E157" s="175">
        <f>'Παραδοχές μοναδιαίου κόστους'!F131*'Ανάπτυξη δικτύου '!AA152</f>
        <v>0</v>
      </c>
      <c r="F157" s="175">
        <f>'Παραδοχές μοναδιαίου κόστους'!G131*'Ανάπτυξη δικτύου '!AD152</f>
        <v>0</v>
      </c>
      <c r="G157" s="175">
        <f>'Παραδοχές μοναδιαίου κόστους'!H131*'Ανάπτυξη δικτύου '!AG152</f>
        <v>0</v>
      </c>
      <c r="H157" s="175">
        <f>'Παραδοχές μοναδιαίου κόστους'!I131*'Ανάπτυξη δικτύου '!AJ152</f>
        <v>0</v>
      </c>
      <c r="I157" s="158">
        <f t="shared" si="33"/>
        <v>0</v>
      </c>
    </row>
    <row r="158" spans="2:37" outlineLevel="1">
      <c r="B158" s="40" t="s">
        <v>80</v>
      </c>
      <c r="C158" s="74" t="s">
        <v>150</v>
      </c>
      <c r="D158" s="175">
        <v>0</v>
      </c>
      <c r="E158" s="175">
        <f>'Παραδοχές μοναδιαίου κόστους'!F132*'Ανάπτυξη δικτύου '!AA153</f>
        <v>0</v>
      </c>
      <c r="F158" s="175">
        <f>'Παραδοχές μοναδιαίου κόστους'!G132*'Ανάπτυξη δικτύου '!AD153</f>
        <v>0</v>
      </c>
      <c r="G158" s="175">
        <f>'Παραδοχές μοναδιαίου κόστους'!H132*'Ανάπτυξη δικτύου '!AG153</f>
        <v>0</v>
      </c>
      <c r="H158" s="175">
        <f>'Παραδοχές μοναδιαίου κόστους'!I132*'Ανάπτυξη δικτύου '!AJ153</f>
        <v>0</v>
      </c>
      <c r="I158" s="158">
        <f t="shared" si="33"/>
        <v>0</v>
      </c>
    </row>
    <row r="159" spans="2:37" outlineLevel="1">
      <c r="B159" s="40" t="s">
        <v>81</v>
      </c>
      <c r="C159" s="74" t="s">
        <v>150</v>
      </c>
      <c r="D159" s="175">
        <v>0</v>
      </c>
      <c r="E159" s="175">
        <f>'Παραδοχές μοναδιαίου κόστους'!F133*'Ανάπτυξη δικτύου '!AA154</f>
        <v>0</v>
      </c>
      <c r="F159" s="175">
        <f>'Παραδοχές μοναδιαίου κόστους'!G133*'Ανάπτυξη δικτύου '!AD154</f>
        <v>0</v>
      </c>
      <c r="G159" s="175">
        <f>'Παραδοχές μοναδιαίου κόστους'!H133*'Ανάπτυξη δικτύου '!AG154</f>
        <v>0</v>
      </c>
      <c r="H159" s="175">
        <f>'Παραδοχές μοναδιαίου κόστους'!I133*'Ανάπτυξη δικτύου '!AJ154</f>
        <v>0</v>
      </c>
      <c r="I159" s="158">
        <f t="shared" si="33"/>
        <v>0</v>
      </c>
    </row>
    <row r="160" spans="2:37" outlineLevel="1">
      <c r="B160" s="40" t="s">
        <v>82</v>
      </c>
      <c r="C160" s="74" t="s">
        <v>150</v>
      </c>
      <c r="D160" s="175">
        <v>0</v>
      </c>
      <c r="E160" s="175">
        <f>'Παραδοχές μοναδιαίου κόστους'!F134*'Ανάπτυξη δικτύου '!AA155</f>
        <v>0</v>
      </c>
      <c r="F160" s="175">
        <f>'Παραδοχές μοναδιαίου κόστους'!G134*'Ανάπτυξη δικτύου '!AD155</f>
        <v>0</v>
      </c>
      <c r="G160" s="175">
        <f>'Παραδοχές μοναδιαίου κόστους'!H134*'Ανάπτυξη δικτύου '!AG155</f>
        <v>0</v>
      </c>
      <c r="H160" s="175">
        <f>'Παραδοχές μοναδιαίου κόστους'!I134*'Ανάπτυξη δικτύου '!AJ155</f>
        <v>0</v>
      </c>
      <c r="I160" s="158">
        <f t="shared" si="33"/>
        <v>0</v>
      </c>
    </row>
    <row r="161" spans="2:37" outlineLevel="1">
      <c r="B161" s="40" t="s">
        <v>83</v>
      </c>
      <c r="C161" s="74" t="s">
        <v>150</v>
      </c>
      <c r="D161" s="175">
        <v>0</v>
      </c>
      <c r="E161" s="175">
        <f>'Παραδοχές μοναδιαίου κόστους'!F135*'Ανάπτυξη δικτύου '!AA156</f>
        <v>0</v>
      </c>
      <c r="F161" s="175">
        <f>'Παραδοχές μοναδιαίου κόστους'!G135*'Ανάπτυξη δικτύου '!AD156</f>
        <v>0</v>
      </c>
      <c r="G161" s="175">
        <f>'Παραδοχές μοναδιαίου κόστους'!H135*'Ανάπτυξη δικτύου '!AG156</f>
        <v>0</v>
      </c>
      <c r="H161" s="175">
        <f>'Παραδοχές μοναδιαίου κόστους'!I135*'Ανάπτυξη δικτύου '!AJ156</f>
        <v>0</v>
      </c>
      <c r="I161" s="158">
        <f t="shared" si="33"/>
        <v>0</v>
      </c>
    </row>
    <row r="162" spans="2:37" outlineLevel="1">
      <c r="B162" s="40" t="s">
        <v>84</v>
      </c>
      <c r="C162" s="74" t="s">
        <v>150</v>
      </c>
      <c r="D162" s="175">
        <v>0</v>
      </c>
      <c r="E162" s="175">
        <f>'Παραδοχές μοναδιαίου κόστους'!F136*'Ανάπτυξη δικτύου '!AA157</f>
        <v>0</v>
      </c>
      <c r="F162" s="175">
        <f>'Παραδοχές μοναδιαίου κόστους'!G136*'Ανάπτυξη δικτύου '!AD157</f>
        <v>0</v>
      </c>
      <c r="G162" s="175">
        <f>'Παραδοχές μοναδιαίου κόστους'!H136*'Ανάπτυξη δικτύου '!AG157</f>
        <v>0</v>
      </c>
      <c r="H162" s="175">
        <f>'Παραδοχές μοναδιαίου κόστους'!I136*'Ανάπτυξη δικτύου '!AJ157</f>
        <v>0</v>
      </c>
      <c r="I162" s="158">
        <f t="shared" si="33"/>
        <v>0</v>
      </c>
    </row>
    <row r="163" spans="2:37" outlineLevel="1">
      <c r="B163" s="40" t="s">
        <v>86</v>
      </c>
      <c r="C163" s="74" t="s">
        <v>150</v>
      </c>
      <c r="D163" s="175">
        <v>0</v>
      </c>
      <c r="E163" s="175">
        <f>'Παραδοχές μοναδιαίου κόστους'!F137*'Ανάπτυξη δικτύου '!AA158</f>
        <v>0</v>
      </c>
      <c r="F163" s="175">
        <f>'Παραδοχές μοναδιαίου κόστους'!G137*'Ανάπτυξη δικτύου '!AD158</f>
        <v>0</v>
      </c>
      <c r="G163" s="175">
        <f>'Παραδοχές μοναδιαίου κόστους'!H137*'Ανάπτυξη δικτύου '!AG158</f>
        <v>0</v>
      </c>
      <c r="H163" s="175">
        <f>'Παραδοχές μοναδιαίου κόστους'!I137*'Ανάπτυξη δικτύου '!AJ158</f>
        <v>0</v>
      </c>
      <c r="I163" s="158">
        <f t="shared" si="33"/>
        <v>0</v>
      </c>
    </row>
    <row r="164" spans="2:37" outlineLevel="1">
      <c r="B164" s="40" t="s">
        <v>87</v>
      </c>
      <c r="C164" s="74" t="s">
        <v>150</v>
      </c>
      <c r="D164" s="175">
        <v>0</v>
      </c>
      <c r="E164" s="175">
        <f>'Παραδοχές μοναδιαίου κόστους'!F138*'Ανάπτυξη δικτύου '!AA159</f>
        <v>0</v>
      </c>
      <c r="F164" s="175">
        <f>'Παραδοχές μοναδιαίου κόστους'!G138*'Ανάπτυξη δικτύου '!AD159</f>
        <v>0</v>
      </c>
      <c r="G164" s="175">
        <f>'Παραδοχές μοναδιαίου κόστους'!H138*'Ανάπτυξη δικτύου '!AG159</f>
        <v>0</v>
      </c>
      <c r="H164" s="175">
        <f>'Παραδοχές μοναδιαίου κόστους'!I138*'Ανάπτυξη δικτύου '!AJ159</f>
        <v>0</v>
      </c>
      <c r="I164" s="158">
        <f t="shared" si="33"/>
        <v>0</v>
      </c>
    </row>
    <row r="165" spans="2:37" outlineLevel="1">
      <c r="B165" s="40" t="s">
        <v>88</v>
      </c>
      <c r="C165" s="74" t="s">
        <v>150</v>
      </c>
      <c r="D165" s="175">
        <v>0</v>
      </c>
      <c r="E165" s="175">
        <f>'Παραδοχές μοναδιαίου κόστους'!F139*'Ανάπτυξη δικτύου '!AA160</f>
        <v>0</v>
      </c>
      <c r="F165" s="175">
        <f>'Παραδοχές μοναδιαίου κόστους'!G139*'Ανάπτυξη δικτύου '!AD160</f>
        <v>630000</v>
      </c>
      <c r="G165" s="175">
        <f>'Παραδοχές μοναδιαίου κόστους'!H139*'Ανάπτυξη δικτύου '!AG160</f>
        <v>0</v>
      </c>
      <c r="H165" s="175">
        <f>'Παραδοχές μοναδιαίου κόστους'!I139*'Ανάπτυξη δικτύου '!AJ160</f>
        <v>0</v>
      </c>
      <c r="I165" s="158">
        <f t="shared" si="33"/>
        <v>630000</v>
      </c>
    </row>
    <row r="166" spans="2:37" outlineLevel="1">
      <c r="B166" s="339" t="s">
        <v>95</v>
      </c>
      <c r="C166" s="340"/>
      <c r="D166" s="340"/>
      <c r="E166" s="340"/>
      <c r="F166" s="340"/>
      <c r="G166" s="340"/>
      <c r="H166" s="340"/>
      <c r="I166" s="341"/>
    </row>
    <row r="167" spans="2:37" outlineLevel="1">
      <c r="B167" s="40" t="s">
        <v>96</v>
      </c>
      <c r="C167" s="74" t="s">
        <v>150</v>
      </c>
      <c r="D167" s="176">
        <f>SUM(D152:D165)</f>
        <v>0</v>
      </c>
      <c r="E167" s="176">
        <f t="shared" ref="E167:I167" si="34">SUM(E152:E165)</f>
        <v>0</v>
      </c>
      <c r="F167" s="176">
        <f t="shared" si="34"/>
        <v>630000</v>
      </c>
      <c r="G167" s="176">
        <f t="shared" si="34"/>
        <v>0</v>
      </c>
      <c r="H167" s="176">
        <f t="shared" si="34"/>
        <v>0</v>
      </c>
      <c r="I167" s="176">
        <f t="shared" si="34"/>
        <v>630000</v>
      </c>
    </row>
    <row r="169" spans="2:37" ht="15.6">
      <c r="B169" s="332" t="s">
        <v>121</v>
      </c>
      <c r="C169" s="332"/>
      <c r="D169" s="332"/>
      <c r="E169" s="332"/>
      <c r="F169" s="332"/>
      <c r="G169" s="332"/>
      <c r="H169" s="332"/>
      <c r="I169" s="332"/>
    </row>
    <row r="170" spans="2:37" ht="5.45" customHeight="1" outlineLevel="1">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row>
    <row r="171" spans="2:37" outlineLevel="1">
      <c r="B171" s="65"/>
      <c r="C171" s="51" t="s">
        <v>93</v>
      </c>
      <c r="D171" s="70">
        <f>$C$3</f>
        <v>2024</v>
      </c>
      <c r="E171" s="70">
        <f>$C$3+1</f>
        <v>2025</v>
      </c>
      <c r="F171" s="70">
        <f>$C$3+2</f>
        <v>2026</v>
      </c>
      <c r="G171" s="70">
        <f>$C$3+3</f>
        <v>2027</v>
      </c>
      <c r="H171" s="70">
        <f>$C$3+4</f>
        <v>2028</v>
      </c>
      <c r="I171" s="69" t="str">
        <f xml:space="preserve"> D171&amp;" - "&amp;H171</f>
        <v>2024 - 2028</v>
      </c>
    </row>
    <row r="172" spans="2:37" outlineLevel="1">
      <c r="B172" s="40" t="s">
        <v>74</v>
      </c>
      <c r="C172" s="74" t="s">
        <v>150</v>
      </c>
      <c r="D172" s="175">
        <v>0</v>
      </c>
      <c r="E172" s="175">
        <f>'Παραδοχές μοναδιαίου κόστους'!F145*'Ανάπτυξη δικτύου '!AA169</f>
        <v>0</v>
      </c>
      <c r="F172" s="175">
        <f>'Παραδοχές μοναδιαίου κόστους'!G145*'Ανάπτυξη δικτύου '!AD169</f>
        <v>0</v>
      </c>
      <c r="G172" s="175">
        <f>'Παραδοχές μοναδιαίου κόστους'!H145*'Ανάπτυξη δικτύου '!AG169</f>
        <v>0</v>
      </c>
      <c r="H172" s="175">
        <f>'Παραδοχές μοναδιαίου κόστους'!I145*'Ανάπτυξη δικτύου '!AJ169</f>
        <v>0</v>
      </c>
      <c r="I172" s="158">
        <f t="shared" ref="I172" si="35">D172+E172+F172+G172+H172</f>
        <v>0</v>
      </c>
    </row>
    <row r="173" spans="2:37" outlineLevel="1">
      <c r="B173" s="40" t="s">
        <v>75</v>
      </c>
      <c r="C173" s="74" t="s">
        <v>150</v>
      </c>
      <c r="D173" s="175">
        <v>0</v>
      </c>
      <c r="E173" s="175">
        <f>'Παραδοχές μοναδιαίου κόστους'!F146*'Ανάπτυξη δικτύου '!AA170</f>
        <v>0</v>
      </c>
      <c r="F173" s="175">
        <f>'Παραδοχές μοναδιαίου κόστους'!G146*'Ανάπτυξη δικτύου '!AD170</f>
        <v>0</v>
      </c>
      <c r="G173" s="175">
        <f>'Παραδοχές μοναδιαίου κόστους'!H146*'Ανάπτυξη δικτύου '!AG170</f>
        <v>0</v>
      </c>
      <c r="H173" s="175">
        <f>'Παραδοχές μοναδιαίου κόστους'!I146*'Ανάπτυξη δικτύου '!AJ170</f>
        <v>0</v>
      </c>
      <c r="I173" s="158">
        <f t="shared" ref="I173:I185" si="36">D173+E173+F173+G173+H173</f>
        <v>0</v>
      </c>
    </row>
    <row r="174" spans="2:37" outlineLevel="1">
      <c r="B174" s="40" t="s">
        <v>76</v>
      </c>
      <c r="C174" s="74" t="s">
        <v>150</v>
      </c>
      <c r="D174" s="175">
        <v>0</v>
      </c>
      <c r="E174" s="175">
        <f>'Παραδοχές μοναδιαίου κόστους'!F147*'Ανάπτυξη δικτύου '!AA171</f>
        <v>0</v>
      </c>
      <c r="F174" s="175">
        <f>'Παραδοχές μοναδιαίου κόστους'!G147*'Ανάπτυξη δικτύου '!AD171</f>
        <v>0</v>
      </c>
      <c r="G174" s="175">
        <f>'Παραδοχές μοναδιαίου κόστους'!H147*'Ανάπτυξη δικτύου '!AG171</f>
        <v>0</v>
      </c>
      <c r="H174" s="175">
        <f>'Παραδοχές μοναδιαίου κόστους'!I147*'Ανάπτυξη δικτύου '!AJ171</f>
        <v>0</v>
      </c>
      <c r="I174" s="158">
        <f t="shared" si="36"/>
        <v>0</v>
      </c>
    </row>
    <row r="175" spans="2:37" outlineLevel="1">
      <c r="B175" s="40" t="s">
        <v>77</v>
      </c>
      <c r="C175" s="74" t="s">
        <v>150</v>
      </c>
      <c r="D175" s="175">
        <v>0</v>
      </c>
      <c r="E175" s="175">
        <f>'Παραδοχές μοναδιαίου κόστους'!F148*'Ανάπτυξη δικτύου '!AA172</f>
        <v>0</v>
      </c>
      <c r="F175" s="175">
        <f>'Παραδοχές μοναδιαίου κόστους'!G148*'Ανάπτυξη δικτύου '!AD172</f>
        <v>0</v>
      </c>
      <c r="G175" s="175">
        <f>'Παραδοχές μοναδιαίου κόστους'!H148*'Ανάπτυξη δικτύου '!AG172</f>
        <v>0</v>
      </c>
      <c r="H175" s="175">
        <f>'Παραδοχές μοναδιαίου κόστους'!I148*'Ανάπτυξη δικτύου '!AJ172</f>
        <v>0</v>
      </c>
      <c r="I175" s="158">
        <f t="shared" si="36"/>
        <v>0</v>
      </c>
    </row>
    <row r="176" spans="2:37" outlineLevel="1">
      <c r="B176" s="40" t="s">
        <v>78</v>
      </c>
      <c r="C176" s="74" t="s">
        <v>150</v>
      </c>
      <c r="D176" s="175">
        <v>0</v>
      </c>
      <c r="E176" s="175">
        <f>'Παραδοχές μοναδιαίου κόστους'!F149*'Ανάπτυξη δικτύου '!AA173</f>
        <v>0</v>
      </c>
      <c r="F176" s="175">
        <f>'Παραδοχές μοναδιαίου κόστους'!G149*'Ανάπτυξη δικτύου '!AD173</f>
        <v>0</v>
      </c>
      <c r="G176" s="175">
        <f>'Παραδοχές μοναδιαίου κόστους'!H149*'Ανάπτυξη δικτύου '!AG173</f>
        <v>0</v>
      </c>
      <c r="H176" s="175">
        <f>'Παραδοχές μοναδιαίου κόστους'!I149*'Ανάπτυξη δικτύου '!AJ173</f>
        <v>0</v>
      </c>
      <c r="I176" s="158">
        <f t="shared" si="36"/>
        <v>0</v>
      </c>
    </row>
    <row r="177" spans="2:9" outlineLevel="1">
      <c r="B177" s="40" t="s">
        <v>79</v>
      </c>
      <c r="C177" s="74" t="s">
        <v>150</v>
      </c>
      <c r="D177" s="175">
        <v>0</v>
      </c>
      <c r="E177" s="175">
        <f>'Παραδοχές μοναδιαίου κόστους'!F150*'Ανάπτυξη δικτύου '!AA174</f>
        <v>0</v>
      </c>
      <c r="F177" s="175">
        <f>'Παραδοχές μοναδιαίου κόστους'!G150*'Ανάπτυξη δικτύου '!AD174</f>
        <v>0</v>
      </c>
      <c r="G177" s="175">
        <f>'Παραδοχές μοναδιαίου κόστους'!H150*'Ανάπτυξη δικτύου '!AG174</f>
        <v>0</v>
      </c>
      <c r="H177" s="175">
        <f>'Παραδοχές μοναδιαίου κόστους'!I150*'Ανάπτυξη δικτύου '!AJ174</f>
        <v>0</v>
      </c>
      <c r="I177" s="158">
        <f t="shared" si="36"/>
        <v>0</v>
      </c>
    </row>
    <row r="178" spans="2:9" outlineLevel="1">
      <c r="B178" s="40" t="s">
        <v>80</v>
      </c>
      <c r="C178" s="74" t="s">
        <v>150</v>
      </c>
      <c r="D178" s="175">
        <v>0</v>
      </c>
      <c r="E178" s="175">
        <f>'Παραδοχές μοναδιαίου κόστους'!F151*'Ανάπτυξη δικτύου '!AA175</f>
        <v>0</v>
      </c>
      <c r="F178" s="175">
        <f>'Παραδοχές μοναδιαίου κόστους'!G151*'Ανάπτυξη δικτύου '!AD175</f>
        <v>0</v>
      </c>
      <c r="G178" s="175">
        <f>'Παραδοχές μοναδιαίου κόστους'!H151*'Ανάπτυξη δικτύου '!AG175</f>
        <v>0</v>
      </c>
      <c r="H178" s="175">
        <f>'Παραδοχές μοναδιαίου κόστους'!I151*'Ανάπτυξη δικτύου '!AJ175</f>
        <v>0</v>
      </c>
      <c r="I178" s="158">
        <f t="shared" si="36"/>
        <v>0</v>
      </c>
    </row>
    <row r="179" spans="2:9" outlineLevel="1">
      <c r="B179" s="40" t="s">
        <v>81</v>
      </c>
      <c r="C179" s="74" t="s">
        <v>150</v>
      </c>
      <c r="D179" s="175">
        <v>0</v>
      </c>
      <c r="E179" s="175">
        <f>'Παραδοχές μοναδιαίου κόστους'!F152*'Ανάπτυξη δικτύου '!AA176</f>
        <v>0</v>
      </c>
      <c r="F179" s="175">
        <f>'Παραδοχές μοναδιαίου κόστους'!G152*'Ανάπτυξη δικτύου '!AD176</f>
        <v>0</v>
      </c>
      <c r="G179" s="175">
        <f>'Παραδοχές μοναδιαίου κόστους'!H152*'Ανάπτυξη δικτύου '!AG176</f>
        <v>0</v>
      </c>
      <c r="H179" s="175">
        <f>'Παραδοχές μοναδιαίου κόστους'!I152*'Ανάπτυξη δικτύου '!AJ176</f>
        <v>0</v>
      </c>
      <c r="I179" s="158">
        <f t="shared" si="36"/>
        <v>0</v>
      </c>
    </row>
    <row r="180" spans="2:9" outlineLevel="1">
      <c r="B180" s="40" t="s">
        <v>82</v>
      </c>
      <c r="C180" s="74" t="s">
        <v>150</v>
      </c>
      <c r="D180" s="175">
        <v>0</v>
      </c>
      <c r="E180" s="175">
        <f>'Παραδοχές μοναδιαίου κόστους'!F153*'Ανάπτυξη δικτύου '!AA177</f>
        <v>0</v>
      </c>
      <c r="F180" s="175">
        <f>'Παραδοχές μοναδιαίου κόστους'!G153*'Ανάπτυξη δικτύου '!AD177</f>
        <v>0</v>
      </c>
      <c r="G180" s="175">
        <f>'Παραδοχές μοναδιαίου κόστους'!H153*'Ανάπτυξη δικτύου '!AG177</f>
        <v>0</v>
      </c>
      <c r="H180" s="175">
        <f>'Παραδοχές μοναδιαίου κόστους'!I153*'Ανάπτυξη δικτύου '!AJ177</f>
        <v>0</v>
      </c>
      <c r="I180" s="158">
        <f t="shared" si="36"/>
        <v>0</v>
      </c>
    </row>
    <row r="181" spans="2:9" outlineLevel="1">
      <c r="B181" s="40" t="s">
        <v>83</v>
      </c>
      <c r="C181" s="74" t="s">
        <v>150</v>
      </c>
      <c r="D181" s="175">
        <v>0</v>
      </c>
      <c r="E181" s="175">
        <f>'Παραδοχές μοναδιαίου κόστους'!F154*'Ανάπτυξη δικτύου '!AA178</f>
        <v>0</v>
      </c>
      <c r="F181" s="175">
        <f>'Παραδοχές μοναδιαίου κόστους'!G154*'Ανάπτυξη δικτύου '!AD178</f>
        <v>0</v>
      </c>
      <c r="G181" s="175">
        <f>'Παραδοχές μοναδιαίου κόστους'!H154*'Ανάπτυξη δικτύου '!AG178</f>
        <v>0</v>
      </c>
      <c r="H181" s="175">
        <f>'Παραδοχές μοναδιαίου κόστους'!I154*'Ανάπτυξη δικτύου '!AJ178</f>
        <v>0</v>
      </c>
      <c r="I181" s="158">
        <f t="shared" si="36"/>
        <v>0</v>
      </c>
    </row>
    <row r="182" spans="2:9" outlineLevel="1">
      <c r="B182" s="40" t="s">
        <v>84</v>
      </c>
      <c r="C182" s="74" t="s">
        <v>150</v>
      </c>
      <c r="D182" s="175">
        <v>0</v>
      </c>
      <c r="E182" s="175">
        <f>'Παραδοχές μοναδιαίου κόστους'!F155*'Ανάπτυξη δικτύου '!AA179</f>
        <v>0</v>
      </c>
      <c r="F182" s="175">
        <f>'Παραδοχές μοναδιαίου κόστους'!G155*'Ανάπτυξη δικτύου '!AD179</f>
        <v>0</v>
      </c>
      <c r="G182" s="175">
        <f>'Παραδοχές μοναδιαίου κόστους'!H155*'Ανάπτυξη δικτύου '!AG179</f>
        <v>0</v>
      </c>
      <c r="H182" s="175">
        <f>'Παραδοχές μοναδιαίου κόστους'!I155*'Ανάπτυξη δικτύου '!AJ179</f>
        <v>0</v>
      </c>
      <c r="I182" s="158">
        <f t="shared" si="36"/>
        <v>0</v>
      </c>
    </row>
    <row r="183" spans="2:9" outlineLevel="1">
      <c r="B183" s="40" t="s">
        <v>86</v>
      </c>
      <c r="C183" s="74" t="s">
        <v>150</v>
      </c>
      <c r="D183" s="175">
        <v>0</v>
      </c>
      <c r="E183" s="175">
        <f>'Παραδοχές μοναδιαίου κόστους'!F156*'Ανάπτυξη δικτύου '!AA180</f>
        <v>0</v>
      </c>
      <c r="F183" s="175">
        <f>'Παραδοχές μοναδιαίου κόστους'!G156*'Ανάπτυξη δικτύου '!AD180</f>
        <v>0</v>
      </c>
      <c r="G183" s="175">
        <f>'Παραδοχές μοναδιαίου κόστους'!H156*'Ανάπτυξη δικτύου '!AG180</f>
        <v>0</v>
      </c>
      <c r="H183" s="175">
        <f>'Παραδοχές μοναδιαίου κόστους'!I156*'Ανάπτυξη δικτύου '!AJ180</f>
        <v>380000</v>
      </c>
      <c r="I183" s="158">
        <f t="shared" si="36"/>
        <v>380000</v>
      </c>
    </row>
    <row r="184" spans="2:9" outlineLevel="1">
      <c r="B184" s="40" t="s">
        <v>87</v>
      </c>
      <c r="C184" s="74" t="s">
        <v>150</v>
      </c>
      <c r="D184" s="175">
        <v>0</v>
      </c>
      <c r="E184" s="175">
        <f>'Παραδοχές μοναδιαίου κόστους'!F157*'Ανάπτυξη δικτύου '!AA181</f>
        <v>0</v>
      </c>
      <c r="F184" s="175">
        <f>'Παραδοχές μοναδιαίου κόστους'!G157*'Ανάπτυξη δικτύου '!AD181</f>
        <v>400000</v>
      </c>
      <c r="G184" s="175">
        <f>'Παραδοχές μοναδιαίου κόστους'!H157*'Ανάπτυξη δικτύου '!AG181</f>
        <v>0</v>
      </c>
      <c r="H184" s="175">
        <f>'Παραδοχές μοναδιαίου κόστους'!I157*'Ανάπτυξη δικτύου '!AJ181</f>
        <v>0</v>
      </c>
      <c r="I184" s="158">
        <f t="shared" si="36"/>
        <v>400000</v>
      </c>
    </row>
    <row r="185" spans="2:9" outlineLevel="1">
      <c r="B185" s="40" t="s">
        <v>88</v>
      </c>
      <c r="C185" s="74" t="s">
        <v>150</v>
      </c>
      <c r="D185" s="175">
        <v>0</v>
      </c>
      <c r="E185" s="175">
        <f>'Παραδοχές μοναδιαίου κόστους'!F158*'Ανάπτυξη δικτύου '!AA182</f>
        <v>0</v>
      </c>
      <c r="F185" s="175">
        <f>'Παραδοχές μοναδιαίου κόστους'!G158*'Ανάπτυξη δικτύου '!AD182</f>
        <v>0</v>
      </c>
      <c r="G185" s="175">
        <f>'Παραδοχές μοναδιαίου κόστους'!H158*'Ανάπτυξη δικτύου '!AG182</f>
        <v>0</v>
      </c>
      <c r="H185" s="175">
        <f>'Παραδοχές μοναδιαίου κόστους'!I158*'Ανάπτυξη δικτύου '!AJ182</f>
        <v>0</v>
      </c>
      <c r="I185" s="158">
        <f t="shared" si="36"/>
        <v>0</v>
      </c>
    </row>
    <row r="186" spans="2:9" outlineLevel="1">
      <c r="B186" s="339" t="s">
        <v>95</v>
      </c>
      <c r="C186" s="340"/>
      <c r="D186" s="340"/>
      <c r="E186" s="340"/>
      <c r="F186" s="340"/>
      <c r="G186" s="340"/>
      <c r="H186" s="340"/>
      <c r="I186" s="341"/>
    </row>
    <row r="187" spans="2:9" outlineLevel="1">
      <c r="B187" s="40" t="s">
        <v>96</v>
      </c>
      <c r="C187" s="74" t="s">
        <v>150</v>
      </c>
      <c r="D187" s="176">
        <f>SUM(D172:D185)</f>
        <v>0</v>
      </c>
      <c r="E187" s="176">
        <f t="shared" ref="E187:I187" si="37">SUM(E172:E185)</f>
        <v>0</v>
      </c>
      <c r="F187" s="176">
        <f t="shared" si="37"/>
        <v>400000</v>
      </c>
      <c r="G187" s="176">
        <f t="shared" si="37"/>
        <v>0</v>
      </c>
      <c r="H187" s="176">
        <f t="shared" si="37"/>
        <v>380000</v>
      </c>
      <c r="I187" s="176">
        <f t="shared" si="37"/>
        <v>780000</v>
      </c>
    </row>
  </sheetData>
  <mergeCells count="21">
    <mergeCell ref="J2:L2"/>
    <mergeCell ref="B5:I5"/>
    <mergeCell ref="B186:I186"/>
    <mergeCell ref="B149:I149"/>
    <mergeCell ref="B166:I166"/>
    <mergeCell ref="B126:I126"/>
    <mergeCell ref="B129:I129"/>
    <mergeCell ref="B146:I146"/>
    <mergeCell ref="B169:I169"/>
    <mergeCell ref="B109:I109"/>
    <mergeCell ref="C2:F2"/>
    <mergeCell ref="B9:I9"/>
    <mergeCell ref="B26:I26"/>
    <mergeCell ref="B29:I29"/>
    <mergeCell ref="B46:I46"/>
    <mergeCell ref="B49:I49"/>
    <mergeCell ref="B66:I66"/>
    <mergeCell ref="B69:I69"/>
    <mergeCell ref="B86:I86"/>
    <mergeCell ref="B89:I89"/>
    <mergeCell ref="B106:I106"/>
  </mergeCells>
  <hyperlinks>
    <hyperlink ref="J2" location="'Αρχική σελίδα'!A1" display="Πίσω στην αρχική σελίδα" xr:uid="{390E2582-50AC-49DF-94E1-37E320A925D3}"/>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7098-A16C-4E51-B470-787023C6BBA3}">
  <sheetPr>
    <tabColor theme="4" tint="0.79998168889431442"/>
  </sheetPr>
  <dimension ref="A2:AV95"/>
  <sheetViews>
    <sheetView showGridLines="0" zoomScale="70" zoomScaleNormal="70" workbookViewId="0">
      <selection activeCell="S39" sqref="S39"/>
    </sheetView>
  </sheetViews>
  <sheetFormatPr defaultRowHeight="14.45" outlineLevelRow="1"/>
  <cols>
    <col min="1" max="1" width="2.85546875" customWidth="1"/>
    <col min="2" max="2" width="30.140625" customWidth="1"/>
    <col min="3" max="8" width="12.7109375" customWidth="1"/>
    <col min="9" max="9" width="16.42578125" bestFit="1" customWidth="1"/>
    <col min="10" max="47" width="12.7109375" customWidth="1"/>
  </cols>
  <sheetData>
    <row r="2" spans="2:48" ht="18.600000000000001">
      <c r="B2" s="1" t="s">
        <v>0</v>
      </c>
      <c r="C2" s="333" t="str">
        <f>'Αρχική Σελίδα'!C3</f>
        <v>Θεσσαλονίκης</v>
      </c>
      <c r="D2" s="333"/>
      <c r="E2" s="333"/>
      <c r="F2" s="333"/>
      <c r="G2" s="81"/>
      <c r="H2" s="81"/>
      <c r="J2" s="334" t="s">
        <v>58</v>
      </c>
      <c r="K2" s="334"/>
      <c r="L2" s="334"/>
    </row>
    <row r="3" spans="2:48" ht="18.600000000000001">
      <c r="B3" s="2" t="s">
        <v>2</v>
      </c>
      <c r="C3" s="37">
        <f>'Αρχική Σελίδα'!C4</f>
        <v>2024</v>
      </c>
      <c r="D3" s="37" t="s">
        <v>3</v>
      </c>
      <c r="E3" s="37">
        <f>C3+4</f>
        <v>2028</v>
      </c>
    </row>
    <row r="4" spans="2:48" ht="14.45" customHeight="1">
      <c r="C4" s="2"/>
      <c r="D4" s="37"/>
    </row>
    <row r="5" spans="2:48" ht="79.150000000000006" customHeight="1">
      <c r="B5" s="335" t="s">
        <v>151</v>
      </c>
      <c r="C5" s="335"/>
      <c r="D5" s="335"/>
      <c r="E5" s="335"/>
      <c r="F5" s="335"/>
      <c r="G5" s="335"/>
      <c r="H5" s="335"/>
      <c r="I5" s="335"/>
    </row>
    <row r="6" spans="2:48">
      <c r="B6" s="198"/>
      <c r="C6" s="198"/>
      <c r="D6" s="198"/>
      <c r="E6" s="198"/>
      <c r="F6" s="198"/>
      <c r="G6" s="198"/>
      <c r="H6" s="198"/>
    </row>
    <row r="7" spans="2:48" ht="18.600000000000001">
      <c r="B7" s="82" t="s">
        <v>152</v>
      </c>
      <c r="C7" s="83"/>
      <c r="D7" s="83"/>
      <c r="E7" s="83"/>
      <c r="F7" s="83"/>
      <c r="G7" s="81"/>
      <c r="H7" s="81"/>
      <c r="I7" s="81"/>
    </row>
    <row r="8" spans="2:48" ht="18.600000000000001">
      <c r="B8" s="203"/>
      <c r="C8" s="45"/>
      <c r="D8" s="45"/>
      <c r="E8" s="45"/>
      <c r="F8" s="45"/>
    </row>
    <row r="9" spans="2:48" ht="15.6">
      <c r="B9" s="332" t="s">
        <v>153</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row>
    <row r="10" spans="2:48"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row>
    <row r="11" spans="2:48" outlineLevel="1">
      <c r="B11" s="359"/>
      <c r="C11" s="344" t="s">
        <v>93</v>
      </c>
      <c r="D11" s="347" t="s">
        <v>106</v>
      </c>
      <c r="E11" s="348"/>
      <c r="F11" s="348"/>
      <c r="G11" s="348"/>
      <c r="H11" s="348"/>
      <c r="I11" s="348"/>
      <c r="J11" s="348"/>
      <c r="K11" s="348"/>
      <c r="L11" s="348"/>
      <c r="M11" s="348"/>
      <c r="N11" s="348"/>
      <c r="O11" s="348"/>
      <c r="P11" s="348"/>
      <c r="Q11" s="348"/>
      <c r="R11" s="348"/>
      <c r="S11" s="348"/>
      <c r="T11" s="348"/>
      <c r="U11" s="348"/>
      <c r="V11" s="348"/>
      <c r="W11" s="348"/>
      <c r="X11" s="347"/>
      <c r="Y11" s="348"/>
      <c r="Z11" s="348"/>
      <c r="AA11" s="349"/>
      <c r="AB11" s="347" t="s">
        <v>107</v>
      </c>
      <c r="AC11" s="348"/>
      <c r="AD11" s="348"/>
      <c r="AE11" s="348"/>
      <c r="AF11" s="348"/>
      <c r="AG11" s="348"/>
      <c r="AH11" s="348"/>
      <c r="AI11" s="348"/>
      <c r="AJ11" s="348"/>
      <c r="AK11" s="348"/>
      <c r="AL11" s="348"/>
      <c r="AM11" s="348"/>
      <c r="AN11" s="348"/>
      <c r="AO11" s="348"/>
      <c r="AP11" s="348"/>
      <c r="AQ11" s="348"/>
      <c r="AR11" s="348"/>
      <c r="AS11" s="348"/>
      <c r="AT11" s="348"/>
      <c r="AU11" s="349"/>
    </row>
    <row r="12" spans="2:48" outlineLevel="1">
      <c r="B12" s="360"/>
      <c r="C12" s="345"/>
      <c r="D12" s="347">
        <f>$C$3-5</f>
        <v>2019</v>
      </c>
      <c r="E12" s="348"/>
      <c r="F12" s="348"/>
      <c r="G12" s="349"/>
      <c r="H12" s="347">
        <f>$C$3-4</f>
        <v>2020</v>
      </c>
      <c r="I12" s="348"/>
      <c r="J12" s="348"/>
      <c r="K12" s="349"/>
      <c r="L12" s="347">
        <f>$C$3-3</f>
        <v>2021</v>
      </c>
      <c r="M12" s="348"/>
      <c r="N12" s="348"/>
      <c r="O12" s="349"/>
      <c r="P12" s="347">
        <f>$C$3-2</f>
        <v>2022</v>
      </c>
      <c r="Q12" s="348"/>
      <c r="R12" s="348"/>
      <c r="S12" s="349"/>
      <c r="T12" s="347" t="str">
        <f>$C$3-1&amp;""&amp;" ("&amp;"Σεπ"&amp;")"</f>
        <v>2023 (Σεπ)</v>
      </c>
      <c r="U12" s="348"/>
      <c r="V12" s="348"/>
      <c r="W12" s="349"/>
      <c r="X12" s="347">
        <f>$C$3-1</f>
        <v>2023</v>
      </c>
      <c r="Y12" s="348"/>
      <c r="Z12" s="348"/>
      <c r="AA12" s="349"/>
      <c r="AB12" s="347">
        <f>$C$3</f>
        <v>2024</v>
      </c>
      <c r="AC12" s="348"/>
      <c r="AD12" s="348"/>
      <c r="AE12" s="349"/>
      <c r="AF12" s="347">
        <f>$C$3+1</f>
        <v>2025</v>
      </c>
      <c r="AG12" s="348"/>
      <c r="AH12" s="348"/>
      <c r="AI12" s="349"/>
      <c r="AJ12" s="347">
        <f>$C$3+2</f>
        <v>2026</v>
      </c>
      <c r="AK12" s="348"/>
      <c r="AL12" s="348"/>
      <c r="AM12" s="349"/>
      <c r="AN12" s="347">
        <f>$C$3+3</f>
        <v>2027</v>
      </c>
      <c r="AO12" s="348"/>
      <c r="AP12" s="348"/>
      <c r="AQ12" s="349"/>
      <c r="AR12" s="347">
        <f>$C$3+4</f>
        <v>2028</v>
      </c>
      <c r="AS12" s="348"/>
      <c r="AT12" s="348"/>
      <c r="AU12" s="349"/>
    </row>
    <row r="13" spans="2:48" outlineLevel="1">
      <c r="B13" s="361"/>
      <c r="C13" s="346"/>
      <c r="D13" s="54" t="s">
        <v>111</v>
      </c>
      <c r="E13" s="9" t="s">
        <v>154</v>
      </c>
      <c r="F13" s="9" t="s">
        <v>155</v>
      </c>
      <c r="G13" s="55" t="s">
        <v>99</v>
      </c>
      <c r="H13" s="54" t="s">
        <v>111</v>
      </c>
      <c r="I13" s="9" t="s">
        <v>154</v>
      </c>
      <c r="J13" s="9" t="s">
        <v>156</v>
      </c>
      <c r="K13" s="55" t="s">
        <v>99</v>
      </c>
      <c r="L13" s="54" t="s">
        <v>111</v>
      </c>
      <c r="M13" s="9" t="s">
        <v>154</v>
      </c>
      <c r="N13" s="9" t="s">
        <v>156</v>
      </c>
      <c r="O13" s="55" t="s">
        <v>99</v>
      </c>
      <c r="P13" s="54" t="s">
        <v>111</v>
      </c>
      <c r="Q13" s="9" t="s">
        <v>154</v>
      </c>
      <c r="R13" s="9" t="s">
        <v>156</v>
      </c>
      <c r="S13" s="55" t="s">
        <v>99</v>
      </c>
      <c r="T13" s="54" t="s">
        <v>111</v>
      </c>
      <c r="U13" s="9" t="s">
        <v>154</v>
      </c>
      <c r="V13" s="9" t="s">
        <v>156</v>
      </c>
      <c r="W13" s="55" t="s">
        <v>99</v>
      </c>
      <c r="X13" s="54" t="s">
        <v>111</v>
      </c>
      <c r="Y13" s="9" t="s">
        <v>154</v>
      </c>
      <c r="Z13" s="9" t="s">
        <v>156</v>
      </c>
      <c r="AA13" s="55" t="s">
        <v>99</v>
      </c>
      <c r="AB13" s="54" t="s">
        <v>111</v>
      </c>
      <c r="AC13" s="9" t="s">
        <v>154</v>
      </c>
      <c r="AD13" s="9" t="s">
        <v>156</v>
      </c>
      <c r="AE13" s="55" t="s">
        <v>99</v>
      </c>
      <c r="AF13" s="54" t="s">
        <v>111</v>
      </c>
      <c r="AG13" s="9" t="s">
        <v>154</v>
      </c>
      <c r="AH13" s="9" t="s">
        <v>156</v>
      </c>
      <c r="AI13" s="55" t="s">
        <v>99</v>
      </c>
      <c r="AJ13" s="54" t="s">
        <v>111</v>
      </c>
      <c r="AK13" s="9" t="s">
        <v>154</v>
      </c>
      <c r="AL13" s="9" t="s">
        <v>156</v>
      </c>
      <c r="AM13" s="55" t="s">
        <v>99</v>
      </c>
      <c r="AN13" s="54" t="s">
        <v>111</v>
      </c>
      <c r="AO13" s="9" t="s">
        <v>154</v>
      </c>
      <c r="AP13" s="9" t="s">
        <v>156</v>
      </c>
      <c r="AQ13" s="55" t="s">
        <v>99</v>
      </c>
      <c r="AR13" s="54" t="s">
        <v>111</v>
      </c>
      <c r="AS13" s="9" t="s">
        <v>154</v>
      </c>
      <c r="AT13" s="9" t="s">
        <v>156</v>
      </c>
      <c r="AU13" s="63" t="s">
        <v>99</v>
      </c>
      <c r="AV13" s="238"/>
    </row>
    <row r="14" spans="2:48" outlineLevel="1">
      <c r="B14" s="40" t="s">
        <v>74</v>
      </c>
      <c r="C14" s="52" t="s">
        <v>94</v>
      </c>
      <c r="D14" s="145">
        <f>E14+G14+F14</f>
        <v>211573</v>
      </c>
      <c r="E14" s="42">
        <v>210812</v>
      </c>
      <c r="F14" s="42">
        <v>761</v>
      </c>
      <c r="G14" s="42">
        <v>0</v>
      </c>
      <c r="H14" s="145">
        <f>I14+K14+J14</f>
        <v>213192</v>
      </c>
      <c r="I14" s="42">
        <v>212407</v>
      </c>
      <c r="J14" s="42">
        <v>785</v>
      </c>
      <c r="K14" s="42">
        <v>0</v>
      </c>
      <c r="L14" s="145">
        <f>M14+O14+N14</f>
        <v>214245</v>
      </c>
      <c r="M14" s="42">
        <v>213438</v>
      </c>
      <c r="N14" s="42">
        <v>807</v>
      </c>
      <c r="O14" s="42">
        <v>0</v>
      </c>
      <c r="P14" s="145">
        <f>Q14+S14+R14</f>
        <v>215030</v>
      </c>
      <c r="Q14" s="42">
        <v>214207</v>
      </c>
      <c r="R14" s="42">
        <v>823</v>
      </c>
      <c r="S14" s="42">
        <v>0</v>
      </c>
      <c r="T14" s="145">
        <f>U14+W14+V14</f>
        <v>215420</v>
      </c>
      <c r="U14" s="42">
        <v>214594</v>
      </c>
      <c r="V14" s="42">
        <v>826</v>
      </c>
      <c r="W14" s="42">
        <v>0</v>
      </c>
      <c r="X14" s="145">
        <f>Y14+AA14+Z14</f>
        <v>215456</v>
      </c>
      <c r="Y14" s="42">
        <v>214626</v>
      </c>
      <c r="Z14" s="42">
        <v>830</v>
      </c>
      <c r="AA14" s="42">
        <v>0</v>
      </c>
      <c r="AB14" s="145">
        <f>AC14+AE14+AD14</f>
        <v>215781</v>
      </c>
      <c r="AC14" s="42">
        <v>214943</v>
      </c>
      <c r="AD14" s="42">
        <v>838</v>
      </c>
      <c r="AE14" s="42">
        <v>0</v>
      </c>
      <c r="AF14" s="145">
        <f>AG14+AI14+AH14</f>
        <v>216380</v>
      </c>
      <c r="AG14" s="42">
        <v>215534</v>
      </c>
      <c r="AH14" s="42">
        <v>846</v>
      </c>
      <c r="AI14" s="42">
        <v>0</v>
      </c>
      <c r="AJ14" s="145">
        <f>AK14+AM14+AL14</f>
        <v>216830</v>
      </c>
      <c r="AK14" s="42">
        <v>215976</v>
      </c>
      <c r="AL14" s="42">
        <v>854</v>
      </c>
      <c r="AM14" s="42">
        <v>0</v>
      </c>
      <c r="AN14" s="145">
        <f>AO14+AQ14+AP14</f>
        <v>217280</v>
      </c>
      <c r="AO14" s="42">
        <v>216419</v>
      </c>
      <c r="AP14" s="42">
        <v>861</v>
      </c>
      <c r="AQ14" s="42">
        <v>0</v>
      </c>
      <c r="AR14" s="145">
        <f>AS14+AU14+AT14</f>
        <v>217728</v>
      </c>
      <c r="AS14" s="42">
        <v>216862</v>
      </c>
      <c r="AT14" s="42">
        <v>866</v>
      </c>
      <c r="AU14" s="237">
        <v>0</v>
      </c>
      <c r="AV14" s="238"/>
    </row>
    <row r="15" spans="2:48" outlineLevel="1">
      <c r="B15" s="40" t="s">
        <v>75</v>
      </c>
      <c r="C15" s="52" t="s">
        <v>94</v>
      </c>
      <c r="D15" s="145">
        <f t="shared" ref="D15:D27" si="0">E15+G15+F15</f>
        <v>6529</v>
      </c>
      <c r="E15" s="42">
        <v>6476</v>
      </c>
      <c r="F15" s="42">
        <v>48</v>
      </c>
      <c r="G15" s="42">
        <v>5</v>
      </c>
      <c r="H15" s="145">
        <f t="shared" ref="H15:H27" si="1">I15+K15+J15</f>
        <v>7351</v>
      </c>
      <c r="I15" s="42">
        <v>7295</v>
      </c>
      <c r="J15" s="42">
        <v>51</v>
      </c>
      <c r="K15" s="42">
        <v>5</v>
      </c>
      <c r="L15" s="145">
        <f t="shared" ref="L15:L27" si="2">M15+O15+N15</f>
        <v>8305</v>
      </c>
      <c r="M15" s="42">
        <v>8246</v>
      </c>
      <c r="N15" s="42">
        <v>54</v>
      </c>
      <c r="O15" s="42">
        <v>5</v>
      </c>
      <c r="P15" s="145">
        <f t="shared" ref="P15:P27" si="3">Q15+S15+R15</f>
        <v>9146</v>
      </c>
      <c r="Q15" s="42">
        <v>9084</v>
      </c>
      <c r="R15" s="42">
        <v>57</v>
      </c>
      <c r="S15" s="42">
        <v>5</v>
      </c>
      <c r="T15" s="145">
        <f t="shared" ref="T15:T27" si="4">U15+W15+V15</f>
        <v>9521</v>
      </c>
      <c r="U15" s="42">
        <v>9457</v>
      </c>
      <c r="V15" s="42">
        <v>59</v>
      </c>
      <c r="W15" s="42">
        <v>5</v>
      </c>
      <c r="X15" s="145">
        <f t="shared" ref="X15:X27" si="5">Y15+AA15+Z15</f>
        <v>9628</v>
      </c>
      <c r="Y15" s="42">
        <v>9564</v>
      </c>
      <c r="Z15" s="42">
        <v>59</v>
      </c>
      <c r="AA15" s="42">
        <v>5</v>
      </c>
      <c r="AB15" s="145">
        <f t="shared" ref="AB15:AB27" si="6">AC15+AE15+AD15</f>
        <v>9834</v>
      </c>
      <c r="AC15" s="42">
        <v>9769</v>
      </c>
      <c r="AD15" s="42">
        <v>60</v>
      </c>
      <c r="AE15" s="42">
        <v>5</v>
      </c>
      <c r="AF15" s="145">
        <f t="shared" ref="AF15:AF27" si="7">AG15+AI15+AH15</f>
        <v>10286</v>
      </c>
      <c r="AG15" s="42">
        <v>10220</v>
      </c>
      <c r="AH15" s="42">
        <v>61</v>
      </c>
      <c r="AI15" s="42">
        <v>5</v>
      </c>
      <c r="AJ15" s="145">
        <f t="shared" ref="AJ15:AJ27" si="8">AK15+AM15+AL15</f>
        <v>10478</v>
      </c>
      <c r="AK15" s="42">
        <v>10411</v>
      </c>
      <c r="AL15" s="42">
        <v>62</v>
      </c>
      <c r="AM15" s="42">
        <v>5</v>
      </c>
      <c r="AN15" s="145">
        <f t="shared" ref="AN15:AN27" si="9">AO15+AQ15+AP15</f>
        <v>10765</v>
      </c>
      <c r="AO15" s="42">
        <v>10697</v>
      </c>
      <c r="AP15" s="42">
        <v>63</v>
      </c>
      <c r="AQ15" s="42">
        <v>5</v>
      </c>
      <c r="AR15" s="145">
        <f t="shared" ref="AR15:AR27" si="10">AS15+AU15+AT15</f>
        <v>11028</v>
      </c>
      <c r="AS15" s="42">
        <v>10959</v>
      </c>
      <c r="AT15" s="42">
        <v>64</v>
      </c>
      <c r="AU15" s="237">
        <v>5</v>
      </c>
      <c r="AV15" s="238"/>
    </row>
    <row r="16" spans="2:48" outlineLevel="1">
      <c r="B16" s="40" t="s">
        <v>76</v>
      </c>
      <c r="C16" s="52" t="s">
        <v>94</v>
      </c>
      <c r="D16" s="145">
        <f t="shared" si="0"/>
        <v>8317</v>
      </c>
      <c r="E16" s="42">
        <v>8305</v>
      </c>
      <c r="F16" s="42">
        <v>12</v>
      </c>
      <c r="G16" s="42">
        <v>0</v>
      </c>
      <c r="H16" s="145">
        <f t="shared" si="1"/>
        <v>9414</v>
      </c>
      <c r="I16" s="42">
        <v>9400</v>
      </c>
      <c r="J16" s="42">
        <v>14</v>
      </c>
      <c r="K16" s="42">
        <v>0</v>
      </c>
      <c r="L16" s="145">
        <f t="shared" si="2"/>
        <v>11069</v>
      </c>
      <c r="M16" s="42">
        <v>11048</v>
      </c>
      <c r="N16" s="42">
        <v>21</v>
      </c>
      <c r="O16" s="42">
        <v>0</v>
      </c>
      <c r="P16" s="145">
        <f t="shared" si="3"/>
        <v>11580</v>
      </c>
      <c r="Q16" s="42">
        <v>11558</v>
      </c>
      <c r="R16" s="42">
        <v>22</v>
      </c>
      <c r="S16" s="42">
        <v>0</v>
      </c>
      <c r="T16" s="145">
        <f t="shared" si="4"/>
        <v>12562</v>
      </c>
      <c r="U16" s="42">
        <v>12540</v>
      </c>
      <c r="V16" s="42">
        <v>22</v>
      </c>
      <c r="W16" s="42">
        <v>0</v>
      </c>
      <c r="X16" s="145">
        <f t="shared" si="5"/>
        <v>12718</v>
      </c>
      <c r="Y16" s="42">
        <v>12696</v>
      </c>
      <c r="Z16" s="42">
        <v>22</v>
      </c>
      <c r="AA16" s="42">
        <v>0</v>
      </c>
      <c r="AB16" s="145">
        <f t="shared" si="6"/>
        <v>13047</v>
      </c>
      <c r="AC16" s="42">
        <v>13024</v>
      </c>
      <c r="AD16" s="42">
        <v>23</v>
      </c>
      <c r="AE16" s="42">
        <v>0</v>
      </c>
      <c r="AF16" s="145">
        <f t="shared" si="7"/>
        <v>14135</v>
      </c>
      <c r="AG16" s="42">
        <v>14111</v>
      </c>
      <c r="AH16" s="42">
        <v>24</v>
      </c>
      <c r="AI16" s="42">
        <v>0</v>
      </c>
      <c r="AJ16" s="145">
        <f t="shared" si="8"/>
        <v>15378</v>
      </c>
      <c r="AK16" s="42">
        <v>15353</v>
      </c>
      <c r="AL16" s="42">
        <v>25</v>
      </c>
      <c r="AM16" s="42">
        <v>0</v>
      </c>
      <c r="AN16" s="145">
        <f t="shared" si="9"/>
        <v>16716</v>
      </c>
      <c r="AO16" s="42">
        <v>16690</v>
      </c>
      <c r="AP16" s="42">
        <v>26</v>
      </c>
      <c r="AQ16" s="42">
        <v>0</v>
      </c>
      <c r="AR16" s="145">
        <f t="shared" si="10"/>
        <v>17356</v>
      </c>
      <c r="AS16" s="42">
        <v>17329</v>
      </c>
      <c r="AT16" s="42">
        <v>27</v>
      </c>
      <c r="AU16" s="237">
        <v>0</v>
      </c>
      <c r="AV16" s="238"/>
    </row>
    <row r="17" spans="1:48" outlineLevel="1">
      <c r="B17" s="40" t="s">
        <v>77</v>
      </c>
      <c r="C17" s="52" t="s">
        <v>94</v>
      </c>
      <c r="D17" s="145">
        <f t="shared" si="0"/>
        <v>18125</v>
      </c>
      <c r="E17" s="42">
        <v>18065</v>
      </c>
      <c r="F17" s="42">
        <v>60</v>
      </c>
      <c r="G17" s="42">
        <v>0</v>
      </c>
      <c r="H17" s="145">
        <f t="shared" si="1"/>
        <v>18343</v>
      </c>
      <c r="I17" s="42">
        <v>18283</v>
      </c>
      <c r="J17" s="42">
        <v>60</v>
      </c>
      <c r="K17" s="42">
        <v>0</v>
      </c>
      <c r="L17" s="145">
        <f t="shared" si="2"/>
        <v>18485</v>
      </c>
      <c r="M17" s="42">
        <v>18424</v>
      </c>
      <c r="N17" s="42">
        <v>61</v>
      </c>
      <c r="O17" s="42">
        <v>0</v>
      </c>
      <c r="P17" s="145">
        <f t="shared" si="3"/>
        <v>18501</v>
      </c>
      <c r="Q17" s="42">
        <v>18439</v>
      </c>
      <c r="R17" s="42">
        <v>62</v>
      </c>
      <c r="S17" s="42">
        <v>0</v>
      </c>
      <c r="T17" s="145">
        <f t="shared" si="4"/>
        <v>18501</v>
      </c>
      <c r="U17" s="42">
        <v>18439</v>
      </c>
      <c r="V17" s="42">
        <v>62</v>
      </c>
      <c r="W17" s="42">
        <v>0</v>
      </c>
      <c r="X17" s="145">
        <f t="shared" si="5"/>
        <v>18505</v>
      </c>
      <c r="Y17" s="42">
        <v>18442</v>
      </c>
      <c r="Z17" s="42">
        <v>63</v>
      </c>
      <c r="AA17" s="42">
        <v>0</v>
      </c>
      <c r="AB17" s="145">
        <f t="shared" si="6"/>
        <v>18558</v>
      </c>
      <c r="AC17" s="42">
        <v>18495</v>
      </c>
      <c r="AD17" s="42">
        <v>63</v>
      </c>
      <c r="AE17" s="42">
        <v>0</v>
      </c>
      <c r="AF17" s="145">
        <f t="shared" si="7"/>
        <v>18646</v>
      </c>
      <c r="AG17" s="42">
        <v>18582</v>
      </c>
      <c r="AH17" s="42">
        <v>64</v>
      </c>
      <c r="AI17" s="42">
        <v>0</v>
      </c>
      <c r="AJ17" s="145">
        <f t="shared" si="8"/>
        <v>18728</v>
      </c>
      <c r="AK17" s="42">
        <v>18663</v>
      </c>
      <c r="AL17" s="42">
        <v>65</v>
      </c>
      <c r="AM17" s="42">
        <v>0</v>
      </c>
      <c r="AN17" s="145">
        <f t="shared" si="9"/>
        <v>18808</v>
      </c>
      <c r="AO17" s="42">
        <v>18743</v>
      </c>
      <c r="AP17" s="42">
        <v>65</v>
      </c>
      <c r="AQ17" s="42">
        <v>0</v>
      </c>
      <c r="AR17" s="145">
        <f t="shared" si="10"/>
        <v>18888</v>
      </c>
      <c r="AS17" s="42">
        <v>18823</v>
      </c>
      <c r="AT17" s="42">
        <v>65</v>
      </c>
      <c r="AU17" s="237">
        <v>0</v>
      </c>
      <c r="AV17" s="238"/>
    </row>
    <row r="18" spans="1:48" outlineLevel="1">
      <c r="B18" s="40" t="s">
        <v>78</v>
      </c>
      <c r="C18" s="52" t="s">
        <v>94</v>
      </c>
      <c r="D18" s="145">
        <f t="shared" si="0"/>
        <v>16820</v>
      </c>
      <c r="E18" s="42">
        <v>16780</v>
      </c>
      <c r="F18" s="42">
        <v>39</v>
      </c>
      <c r="G18" s="42">
        <v>1</v>
      </c>
      <c r="H18" s="145">
        <f t="shared" si="1"/>
        <v>20232</v>
      </c>
      <c r="I18" s="42">
        <v>20186</v>
      </c>
      <c r="J18" s="42">
        <v>45</v>
      </c>
      <c r="K18" s="42">
        <v>1</v>
      </c>
      <c r="L18" s="145">
        <f t="shared" si="2"/>
        <v>22939</v>
      </c>
      <c r="M18" s="42">
        <v>22890</v>
      </c>
      <c r="N18" s="42">
        <v>48</v>
      </c>
      <c r="O18" s="42">
        <v>1</v>
      </c>
      <c r="P18" s="145">
        <f t="shared" si="3"/>
        <v>24888</v>
      </c>
      <c r="Q18" s="42">
        <v>24837</v>
      </c>
      <c r="R18" s="42">
        <v>50</v>
      </c>
      <c r="S18" s="42">
        <v>1</v>
      </c>
      <c r="T18" s="145">
        <f t="shared" si="4"/>
        <v>26247</v>
      </c>
      <c r="U18" s="42">
        <v>26195</v>
      </c>
      <c r="V18" s="42">
        <v>51</v>
      </c>
      <c r="W18" s="42">
        <v>1</v>
      </c>
      <c r="X18" s="145">
        <f t="shared" si="5"/>
        <v>26750</v>
      </c>
      <c r="Y18" s="42">
        <v>26697</v>
      </c>
      <c r="Z18" s="42">
        <v>52</v>
      </c>
      <c r="AA18" s="42">
        <v>1</v>
      </c>
      <c r="AB18" s="145">
        <f t="shared" si="6"/>
        <v>27255</v>
      </c>
      <c r="AC18" s="42">
        <v>27201</v>
      </c>
      <c r="AD18" s="42">
        <v>53</v>
      </c>
      <c r="AE18" s="42">
        <v>1</v>
      </c>
      <c r="AF18" s="145">
        <f t="shared" si="7"/>
        <v>28005</v>
      </c>
      <c r="AG18" s="42">
        <v>27949</v>
      </c>
      <c r="AH18" s="42">
        <v>55</v>
      </c>
      <c r="AI18" s="42">
        <v>1</v>
      </c>
      <c r="AJ18" s="145">
        <f t="shared" si="8"/>
        <v>28670</v>
      </c>
      <c r="AK18" s="42">
        <v>28613</v>
      </c>
      <c r="AL18" s="42">
        <v>56</v>
      </c>
      <c r="AM18" s="42">
        <v>1</v>
      </c>
      <c r="AN18" s="145">
        <f t="shared" si="9"/>
        <v>29550</v>
      </c>
      <c r="AO18" s="42">
        <v>29492</v>
      </c>
      <c r="AP18" s="42">
        <v>57</v>
      </c>
      <c r="AQ18" s="42">
        <v>1</v>
      </c>
      <c r="AR18" s="145">
        <f t="shared" si="10"/>
        <v>31036</v>
      </c>
      <c r="AS18" s="42">
        <v>30977</v>
      </c>
      <c r="AT18" s="42">
        <v>58</v>
      </c>
      <c r="AU18" s="237">
        <v>1</v>
      </c>
      <c r="AV18" s="238"/>
    </row>
    <row r="19" spans="1:48" outlineLevel="1">
      <c r="B19" s="40" t="s">
        <v>79</v>
      </c>
      <c r="C19" s="52" t="s">
        <v>94</v>
      </c>
      <c r="D19" s="145">
        <f t="shared" si="0"/>
        <v>46094</v>
      </c>
      <c r="E19" s="42">
        <v>45961</v>
      </c>
      <c r="F19" s="42">
        <v>133</v>
      </c>
      <c r="G19" s="42">
        <v>0</v>
      </c>
      <c r="H19" s="145">
        <f t="shared" si="1"/>
        <v>46215</v>
      </c>
      <c r="I19" s="42">
        <v>46077</v>
      </c>
      <c r="J19" s="42">
        <v>138</v>
      </c>
      <c r="K19" s="42">
        <v>0</v>
      </c>
      <c r="L19" s="145">
        <f t="shared" si="2"/>
        <v>46342</v>
      </c>
      <c r="M19" s="42">
        <v>46200</v>
      </c>
      <c r="N19" s="42">
        <v>142</v>
      </c>
      <c r="O19" s="42">
        <v>0</v>
      </c>
      <c r="P19" s="145">
        <f t="shared" si="3"/>
        <v>46387</v>
      </c>
      <c r="Q19" s="42">
        <v>46241</v>
      </c>
      <c r="R19" s="42">
        <v>146</v>
      </c>
      <c r="S19" s="42">
        <v>0</v>
      </c>
      <c r="T19" s="145">
        <f t="shared" si="4"/>
        <v>46389</v>
      </c>
      <c r="U19" s="42">
        <v>46241</v>
      </c>
      <c r="V19" s="42">
        <v>148</v>
      </c>
      <c r="W19" s="42">
        <v>0</v>
      </c>
      <c r="X19" s="145">
        <f t="shared" si="5"/>
        <v>46392</v>
      </c>
      <c r="Y19" s="42">
        <v>46243</v>
      </c>
      <c r="Z19" s="42">
        <v>149</v>
      </c>
      <c r="AA19" s="42">
        <v>0</v>
      </c>
      <c r="AB19" s="145">
        <f t="shared" si="6"/>
        <v>46455</v>
      </c>
      <c r="AC19" s="42">
        <v>46304</v>
      </c>
      <c r="AD19" s="42">
        <v>151</v>
      </c>
      <c r="AE19" s="42">
        <v>0</v>
      </c>
      <c r="AF19" s="145">
        <f t="shared" si="7"/>
        <v>46579</v>
      </c>
      <c r="AG19" s="42">
        <v>46426</v>
      </c>
      <c r="AH19" s="42">
        <v>153</v>
      </c>
      <c r="AI19" s="42">
        <v>0</v>
      </c>
      <c r="AJ19" s="145">
        <f t="shared" si="8"/>
        <v>46686</v>
      </c>
      <c r="AK19" s="42">
        <v>46532</v>
      </c>
      <c r="AL19" s="42">
        <v>154</v>
      </c>
      <c r="AM19" s="42">
        <v>0</v>
      </c>
      <c r="AN19" s="145">
        <f t="shared" si="9"/>
        <v>46794</v>
      </c>
      <c r="AO19" s="42">
        <v>46638</v>
      </c>
      <c r="AP19" s="42">
        <v>156</v>
      </c>
      <c r="AQ19" s="42">
        <v>0</v>
      </c>
      <c r="AR19" s="145">
        <f t="shared" si="10"/>
        <v>46901</v>
      </c>
      <c r="AS19" s="42">
        <v>46745</v>
      </c>
      <c r="AT19" s="42">
        <v>156</v>
      </c>
      <c r="AU19" s="237">
        <v>0</v>
      </c>
      <c r="AV19" s="238"/>
    </row>
    <row r="20" spans="1:48" outlineLevel="1">
      <c r="B20" s="40" t="s">
        <v>80</v>
      </c>
      <c r="C20" s="52" t="s">
        <v>94</v>
      </c>
      <c r="D20" s="145">
        <f t="shared" si="0"/>
        <v>38331</v>
      </c>
      <c r="E20" s="42">
        <v>38252</v>
      </c>
      <c r="F20" s="42">
        <v>79</v>
      </c>
      <c r="G20" s="42">
        <v>0</v>
      </c>
      <c r="H20" s="145">
        <f t="shared" si="1"/>
        <v>39978</v>
      </c>
      <c r="I20" s="42">
        <v>39892</v>
      </c>
      <c r="J20" s="42">
        <v>86</v>
      </c>
      <c r="K20" s="42">
        <v>0</v>
      </c>
      <c r="L20" s="145">
        <f t="shared" si="2"/>
        <v>40774</v>
      </c>
      <c r="M20" s="42">
        <v>40682</v>
      </c>
      <c r="N20" s="42">
        <v>92</v>
      </c>
      <c r="O20" s="42">
        <v>0</v>
      </c>
      <c r="P20" s="145">
        <f t="shared" si="3"/>
        <v>41711</v>
      </c>
      <c r="Q20" s="42">
        <v>41615</v>
      </c>
      <c r="R20" s="42">
        <v>96</v>
      </c>
      <c r="S20" s="42">
        <v>0</v>
      </c>
      <c r="T20" s="145">
        <f t="shared" si="4"/>
        <v>41944</v>
      </c>
      <c r="U20" s="42">
        <v>41847</v>
      </c>
      <c r="V20" s="42">
        <v>97</v>
      </c>
      <c r="W20" s="42">
        <v>0</v>
      </c>
      <c r="X20" s="145">
        <f t="shared" si="5"/>
        <v>42062</v>
      </c>
      <c r="Y20" s="42">
        <v>41964</v>
      </c>
      <c r="Z20" s="42">
        <v>98</v>
      </c>
      <c r="AA20" s="42">
        <v>0</v>
      </c>
      <c r="AB20" s="145">
        <f t="shared" si="6"/>
        <v>42527</v>
      </c>
      <c r="AC20" s="42">
        <v>42427</v>
      </c>
      <c r="AD20" s="42">
        <v>100</v>
      </c>
      <c r="AE20" s="42">
        <v>0</v>
      </c>
      <c r="AF20" s="145">
        <f t="shared" si="7"/>
        <v>42990</v>
      </c>
      <c r="AG20" s="42">
        <v>42888</v>
      </c>
      <c r="AH20" s="42">
        <v>102</v>
      </c>
      <c r="AI20" s="42">
        <v>0</v>
      </c>
      <c r="AJ20" s="145">
        <f t="shared" si="8"/>
        <v>43351</v>
      </c>
      <c r="AK20" s="42">
        <v>43248</v>
      </c>
      <c r="AL20" s="42">
        <v>103</v>
      </c>
      <c r="AM20" s="42">
        <v>0</v>
      </c>
      <c r="AN20" s="145">
        <f t="shared" si="9"/>
        <v>44056</v>
      </c>
      <c r="AO20" s="42">
        <v>43951</v>
      </c>
      <c r="AP20" s="42">
        <v>105</v>
      </c>
      <c r="AQ20" s="42">
        <v>0</v>
      </c>
      <c r="AR20" s="145">
        <f t="shared" si="10"/>
        <v>44760</v>
      </c>
      <c r="AS20" s="42">
        <v>44654</v>
      </c>
      <c r="AT20" s="42">
        <v>106</v>
      </c>
      <c r="AU20" s="237">
        <v>0</v>
      </c>
      <c r="AV20" s="238"/>
    </row>
    <row r="21" spans="1:48" outlineLevel="1">
      <c r="B21" s="40" t="s">
        <v>81</v>
      </c>
      <c r="C21" s="52" t="s">
        <v>94</v>
      </c>
      <c r="D21" s="145">
        <f t="shared" si="0"/>
        <v>26174</v>
      </c>
      <c r="E21" s="42">
        <v>26096</v>
      </c>
      <c r="F21" s="42">
        <v>78</v>
      </c>
      <c r="G21" s="42">
        <v>0</v>
      </c>
      <c r="H21" s="145">
        <f t="shared" si="1"/>
        <v>27587</v>
      </c>
      <c r="I21" s="42">
        <v>27506</v>
      </c>
      <c r="J21" s="42">
        <v>81</v>
      </c>
      <c r="K21" s="42">
        <v>0</v>
      </c>
      <c r="L21" s="145">
        <f t="shared" si="2"/>
        <v>28918</v>
      </c>
      <c r="M21" s="42">
        <v>28833</v>
      </c>
      <c r="N21" s="42">
        <v>85</v>
      </c>
      <c r="O21" s="42">
        <v>0</v>
      </c>
      <c r="P21" s="145">
        <f t="shared" si="3"/>
        <v>30620</v>
      </c>
      <c r="Q21" s="42">
        <v>30532</v>
      </c>
      <c r="R21" s="42">
        <v>88</v>
      </c>
      <c r="S21" s="42">
        <v>0</v>
      </c>
      <c r="T21" s="145">
        <f t="shared" si="4"/>
        <v>31332</v>
      </c>
      <c r="U21" s="42">
        <v>31243</v>
      </c>
      <c r="V21" s="42">
        <v>89</v>
      </c>
      <c r="W21" s="42">
        <v>0</v>
      </c>
      <c r="X21" s="145">
        <f t="shared" si="5"/>
        <v>31508</v>
      </c>
      <c r="Y21" s="42">
        <v>31419</v>
      </c>
      <c r="Z21" s="42">
        <v>89</v>
      </c>
      <c r="AA21" s="42">
        <v>0</v>
      </c>
      <c r="AB21" s="145">
        <f t="shared" si="6"/>
        <v>32120</v>
      </c>
      <c r="AC21" s="42">
        <v>32029</v>
      </c>
      <c r="AD21" s="42">
        <v>91</v>
      </c>
      <c r="AE21" s="42">
        <v>0</v>
      </c>
      <c r="AF21" s="145">
        <f t="shared" si="7"/>
        <v>32910</v>
      </c>
      <c r="AG21" s="42">
        <v>32817</v>
      </c>
      <c r="AH21" s="42">
        <v>93</v>
      </c>
      <c r="AI21" s="42">
        <v>0</v>
      </c>
      <c r="AJ21" s="145">
        <f t="shared" si="8"/>
        <v>33391</v>
      </c>
      <c r="AK21" s="42">
        <v>33296</v>
      </c>
      <c r="AL21" s="42">
        <v>95</v>
      </c>
      <c r="AM21" s="42">
        <v>0</v>
      </c>
      <c r="AN21" s="145">
        <f t="shared" si="9"/>
        <v>34026</v>
      </c>
      <c r="AO21" s="42">
        <v>33930</v>
      </c>
      <c r="AP21" s="42">
        <v>96</v>
      </c>
      <c r="AQ21" s="42">
        <v>0</v>
      </c>
      <c r="AR21" s="145">
        <f t="shared" si="10"/>
        <v>34645</v>
      </c>
      <c r="AS21" s="42">
        <v>34548</v>
      </c>
      <c r="AT21" s="42">
        <v>97</v>
      </c>
      <c r="AU21" s="237">
        <v>0</v>
      </c>
      <c r="AV21" s="238"/>
    </row>
    <row r="22" spans="1:48" s="43" customFormat="1" outlineLevel="1">
      <c r="A22"/>
      <c r="B22" s="40" t="s">
        <v>82</v>
      </c>
      <c r="C22" s="52" t="s">
        <v>94</v>
      </c>
      <c r="D22" s="145">
        <f t="shared" si="0"/>
        <v>41101</v>
      </c>
      <c r="E22" s="42">
        <v>41046</v>
      </c>
      <c r="F22" s="42">
        <v>55</v>
      </c>
      <c r="G22" s="42">
        <v>0</v>
      </c>
      <c r="H22" s="145">
        <f t="shared" si="1"/>
        <v>43712</v>
      </c>
      <c r="I22" s="42">
        <v>43653</v>
      </c>
      <c r="J22" s="42">
        <v>59</v>
      </c>
      <c r="K22" s="42">
        <v>0</v>
      </c>
      <c r="L22" s="145">
        <f t="shared" si="2"/>
        <v>45497</v>
      </c>
      <c r="M22" s="42">
        <v>45432</v>
      </c>
      <c r="N22" s="42">
        <v>65</v>
      </c>
      <c r="O22" s="42">
        <v>0</v>
      </c>
      <c r="P22" s="145">
        <f t="shared" si="3"/>
        <v>48798</v>
      </c>
      <c r="Q22" s="42">
        <v>48728</v>
      </c>
      <c r="R22" s="42">
        <v>70</v>
      </c>
      <c r="S22" s="42">
        <v>0</v>
      </c>
      <c r="T22" s="145">
        <f t="shared" si="4"/>
        <v>49490</v>
      </c>
      <c r="U22" s="42">
        <v>49420</v>
      </c>
      <c r="V22" s="42">
        <v>70</v>
      </c>
      <c r="W22" s="42">
        <v>0</v>
      </c>
      <c r="X22" s="145">
        <f t="shared" si="5"/>
        <v>49938</v>
      </c>
      <c r="Y22" s="42">
        <v>49868</v>
      </c>
      <c r="Z22" s="42">
        <v>70</v>
      </c>
      <c r="AA22" s="42">
        <v>0</v>
      </c>
      <c r="AB22" s="145">
        <f t="shared" si="6"/>
        <v>50425</v>
      </c>
      <c r="AC22" s="42">
        <v>50353</v>
      </c>
      <c r="AD22" s="42">
        <v>72</v>
      </c>
      <c r="AE22" s="42">
        <v>0</v>
      </c>
      <c r="AF22" s="145">
        <f t="shared" si="7"/>
        <v>51256</v>
      </c>
      <c r="AG22" s="42">
        <v>51181</v>
      </c>
      <c r="AH22" s="42">
        <v>75</v>
      </c>
      <c r="AI22" s="42">
        <v>0</v>
      </c>
      <c r="AJ22" s="145">
        <f t="shared" si="8"/>
        <v>51816</v>
      </c>
      <c r="AK22" s="42">
        <v>51739</v>
      </c>
      <c r="AL22" s="42">
        <v>77</v>
      </c>
      <c r="AM22" s="42">
        <v>0</v>
      </c>
      <c r="AN22" s="145">
        <f t="shared" si="9"/>
        <v>52554</v>
      </c>
      <c r="AO22" s="42">
        <v>52476</v>
      </c>
      <c r="AP22" s="42">
        <v>78</v>
      </c>
      <c r="AQ22" s="42">
        <v>0</v>
      </c>
      <c r="AR22" s="145">
        <f t="shared" si="10"/>
        <v>53113</v>
      </c>
      <c r="AS22" s="42">
        <v>53034</v>
      </c>
      <c r="AT22" s="42">
        <v>79</v>
      </c>
      <c r="AU22" s="237">
        <v>0</v>
      </c>
      <c r="AV22" s="239"/>
    </row>
    <row r="23" spans="1:48" s="43" customFormat="1" outlineLevel="1">
      <c r="A23"/>
      <c r="B23" s="40" t="s">
        <v>83</v>
      </c>
      <c r="C23" s="52" t="s">
        <v>94</v>
      </c>
      <c r="D23" s="145">
        <f t="shared" si="0"/>
        <v>22106</v>
      </c>
      <c r="E23" s="42">
        <v>22046</v>
      </c>
      <c r="F23" s="42">
        <v>60</v>
      </c>
      <c r="G23" s="42">
        <v>0</v>
      </c>
      <c r="H23" s="145">
        <f t="shared" si="1"/>
        <v>24269</v>
      </c>
      <c r="I23" s="42">
        <v>24205</v>
      </c>
      <c r="J23" s="42">
        <v>64</v>
      </c>
      <c r="K23" s="42">
        <v>0</v>
      </c>
      <c r="L23" s="145">
        <f t="shared" si="2"/>
        <v>25471</v>
      </c>
      <c r="M23" s="42">
        <v>25402</v>
      </c>
      <c r="N23" s="42">
        <v>69</v>
      </c>
      <c r="O23" s="42">
        <v>0</v>
      </c>
      <c r="P23" s="145">
        <f t="shared" si="3"/>
        <v>26761</v>
      </c>
      <c r="Q23" s="42">
        <v>26690</v>
      </c>
      <c r="R23" s="42">
        <v>71</v>
      </c>
      <c r="S23" s="42">
        <v>0</v>
      </c>
      <c r="T23" s="145">
        <f t="shared" si="4"/>
        <v>27177</v>
      </c>
      <c r="U23" s="42">
        <v>27104</v>
      </c>
      <c r="V23" s="42">
        <v>73</v>
      </c>
      <c r="W23" s="42">
        <v>0</v>
      </c>
      <c r="X23" s="145">
        <f t="shared" si="5"/>
        <v>27244</v>
      </c>
      <c r="Y23" s="42">
        <v>27171</v>
      </c>
      <c r="Z23" s="42">
        <v>73</v>
      </c>
      <c r="AA23" s="42">
        <v>0</v>
      </c>
      <c r="AB23" s="145">
        <f t="shared" si="6"/>
        <v>27491</v>
      </c>
      <c r="AC23" s="42">
        <v>27416</v>
      </c>
      <c r="AD23" s="42">
        <v>75</v>
      </c>
      <c r="AE23" s="42">
        <v>0</v>
      </c>
      <c r="AF23" s="145">
        <f t="shared" si="7"/>
        <v>28063</v>
      </c>
      <c r="AG23" s="42">
        <v>27987</v>
      </c>
      <c r="AH23" s="42">
        <v>76</v>
      </c>
      <c r="AI23" s="42">
        <v>0</v>
      </c>
      <c r="AJ23" s="145">
        <f t="shared" si="8"/>
        <v>28500</v>
      </c>
      <c r="AK23" s="42">
        <v>28423</v>
      </c>
      <c r="AL23" s="42">
        <v>77</v>
      </c>
      <c r="AM23" s="42">
        <v>0</v>
      </c>
      <c r="AN23" s="145">
        <f t="shared" si="9"/>
        <v>29017</v>
      </c>
      <c r="AO23" s="42">
        <v>28938</v>
      </c>
      <c r="AP23" s="42">
        <v>79</v>
      </c>
      <c r="AQ23" s="42">
        <v>0</v>
      </c>
      <c r="AR23" s="145">
        <f t="shared" si="10"/>
        <v>29667</v>
      </c>
      <c r="AS23" s="42">
        <v>29588</v>
      </c>
      <c r="AT23" s="42">
        <v>79</v>
      </c>
      <c r="AU23" s="237">
        <v>0</v>
      </c>
      <c r="AV23" s="239"/>
    </row>
    <row r="24" spans="1:48" outlineLevel="1">
      <c r="B24" s="40" t="s">
        <v>84</v>
      </c>
      <c r="C24" s="52" t="s">
        <v>94</v>
      </c>
      <c r="D24" s="145">
        <f t="shared" si="0"/>
        <v>1602</v>
      </c>
      <c r="E24" s="42">
        <v>1597</v>
      </c>
      <c r="F24" s="42">
        <v>4</v>
      </c>
      <c r="G24" s="42">
        <v>1</v>
      </c>
      <c r="H24" s="145">
        <f t="shared" si="1"/>
        <v>2210</v>
      </c>
      <c r="I24" s="42">
        <v>2203</v>
      </c>
      <c r="J24" s="42">
        <v>6</v>
      </c>
      <c r="K24" s="42">
        <v>1</v>
      </c>
      <c r="L24" s="145">
        <f t="shared" si="2"/>
        <v>2570</v>
      </c>
      <c r="M24" s="42">
        <v>2560</v>
      </c>
      <c r="N24" s="42">
        <v>9</v>
      </c>
      <c r="O24" s="42">
        <v>1</v>
      </c>
      <c r="P24" s="145">
        <f t="shared" si="3"/>
        <v>4523</v>
      </c>
      <c r="Q24" s="42">
        <v>4509</v>
      </c>
      <c r="R24" s="42">
        <v>13</v>
      </c>
      <c r="S24" s="42">
        <v>1</v>
      </c>
      <c r="T24" s="145">
        <f t="shared" si="4"/>
        <v>5075</v>
      </c>
      <c r="U24" s="42">
        <v>5061</v>
      </c>
      <c r="V24" s="42">
        <v>13</v>
      </c>
      <c r="W24" s="42">
        <v>1</v>
      </c>
      <c r="X24" s="145">
        <f t="shared" si="5"/>
        <v>5455</v>
      </c>
      <c r="Y24" s="42">
        <v>5440</v>
      </c>
      <c r="Z24" s="42">
        <v>14</v>
      </c>
      <c r="AA24" s="42">
        <v>1</v>
      </c>
      <c r="AB24" s="145">
        <f t="shared" si="6"/>
        <v>5666</v>
      </c>
      <c r="AC24" s="42">
        <v>5651</v>
      </c>
      <c r="AD24" s="42">
        <v>14</v>
      </c>
      <c r="AE24" s="42">
        <v>1</v>
      </c>
      <c r="AF24" s="145">
        <f t="shared" si="7"/>
        <v>6106</v>
      </c>
      <c r="AG24" s="42">
        <v>6090</v>
      </c>
      <c r="AH24" s="42">
        <v>15</v>
      </c>
      <c r="AI24" s="42">
        <v>1</v>
      </c>
      <c r="AJ24" s="145">
        <f t="shared" si="8"/>
        <v>6351</v>
      </c>
      <c r="AK24" s="42">
        <v>6335</v>
      </c>
      <c r="AL24" s="42">
        <v>15</v>
      </c>
      <c r="AM24" s="42">
        <v>1</v>
      </c>
      <c r="AN24" s="145">
        <f t="shared" si="9"/>
        <v>6943</v>
      </c>
      <c r="AO24" s="42">
        <v>6926</v>
      </c>
      <c r="AP24" s="42">
        <v>16</v>
      </c>
      <c r="AQ24" s="42">
        <v>1</v>
      </c>
      <c r="AR24" s="145">
        <f t="shared" si="10"/>
        <v>7300</v>
      </c>
      <c r="AS24" s="42">
        <v>7283</v>
      </c>
      <c r="AT24" s="42">
        <v>16</v>
      </c>
      <c r="AU24" s="237">
        <v>1</v>
      </c>
      <c r="AV24" s="238"/>
    </row>
    <row r="25" spans="1:48" s="43" customFormat="1" outlineLevel="1">
      <c r="A25"/>
      <c r="B25" s="40" t="s">
        <v>86</v>
      </c>
      <c r="C25" s="52" t="s">
        <v>94</v>
      </c>
      <c r="D25" s="145">
        <f t="shared" si="0"/>
        <v>5263</v>
      </c>
      <c r="E25" s="42">
        <v>5235</v>
      </c>
      <c r="F25" s="42">
        <v>27</v>
      </c>
      <c r="G25" s="42">
        <v>1</v>
      </c>
      <c r="H25" s="145">
        <f t="shared" si="1"/>
        <v>5547</v>
      </c>
      <c r="I25" s="42">
        <v>5518</v>
      </c>
      <c r="J25" s="42">
        <v>28</v>
      </c>
      <c r="K25" s="42">
        <v>1</v>
      </c>
      <c r="L25" s="145">
        <f t="shared" si="2"/>
        <v>6011</v>
      </c>
      <c r="M25" s="42">
        <v>5982</v>
      </c>
      <c r="N25" s="42">
        <v>28</v>
      </c>
      <c r="O25" s="42">
        <v>1</v>
      </c>
      <c r="P25" s="145">
        <f t="shared" si="3"/>
        <v>6380</v>
      </c>
      <c r="Q25" s="42">
        <v>6350</v>
      </c>
      <c r="R25" s="42">
        <v>29</v>
      </c>
      <c r="S25" s="42">
        <v>1</v>
      </c>
      <c r="T25" s="145">
        <f t="shared" si="4"/>
        <v>7798</v>
      </c>
      <c r="U25" s="42">
        <v>7766</v>
      </c>
      <c r="V25" s="42">
        <v>31</v>
      </c>
      <c r="W25" s="42">
        <v>1</v>
      </c>
      <c r="X25" s="145">
        <f t="shared" si="5"/>
        <v>8387</v>
      </c>
      <c r="Y25" s="42">
        <v>8355</v>
      </c>
      <c r="Z25" s="42">
        <v>31</v>
      </c>
      <c r="AA25" s="42">
        <v>1</v>
      </c>
      <c r="AB25" s="145">
        <f t="shared" si="6"/>
        <v>8790</v>
      </c>
      <c r="AC25" s="42">
        <v>8757</v>
      </c>
      <c r="AD25" s="42">
        <v>32</v>
      </c>
      <c r="AE25" s="42">
        <v>1</v>
      </c>
      <c r="AF25" s="145">
        <f t="shared" si="7"/>
        <v>9450</v>
      </c>
      <c r="AG25" s="42">
        <v>9416</v>
      </c>
      <c r="AH25" s="42">
        <v>33</v>
      </c>
      <c r="AI25" s="42">
        <v>1</v>
      </c>
      <c r="AJ25" s="145">
        <f t="shared" si="8"/>
        <v>10083</v>
      </c>
      <c r="AK25" s="42">
        <v>10049</v>
      </c>
      <c r="AL25" s="42">
        <v>33</v>
      </c>
      <c r="AM25" s="42">
        <v>1</v>
      </c>
      <c r="AN25" s="145">
        <f t="shared" si="9"/>
        <v>10931</v>
      </c>
      <c r="AO25" s="42">
        <v>10896</v>
      </c>
      <c r="AP25" s="42">
        <v>34</v>
      </c>
      <c r="AQ25" s="42">
        <v>1</v>
      </c>
      <c r="AR25" s="145">
        <f t="shared" si="10"/>
        <v>11564</v>
      </c>
      <c r="AS25" s="42">
        <v>11529</v>
      </c>
      <c r="AT25" s="42">
        <v>34</v>
      </c>
      <c r="AU25" s="237">
        <v>1</v>
      </c>
      <c r="AV25" s="239"/>
    </row>
    <row r="26" spans="1:48" outlineLevel="1">
      <c r="B26" s="40" t="s">
        <v>87</v>
      </c>
      <c r="C26" s="52" t="s">
        <v>94</v>
      </c>
      <c r="D26" s="145">
        <f t="shared" si="0"/>
        <v>753</v>
      </c>
      <c r="E26" s="42">
        <v>749</v>
      </c>
      <c r="F26" s="42">
        <v>4</v>
      </c>
      <c r="G26" s="42">
        <v>0</v>
      </c>
      <c r="H26" s="145">
        <f t="shared" si="1"/>
        <v>1435</v>
      </c>
      <c r="I26" s="42">
        <v>1430</v>
      </c>
      <c r="J26" s="42">
        <v>5</v>
      </c>
      <c r="K26" s="42">
        <v>0</v>
      </c>
      <c r="L26" s="145">
        <f t="shared" si="2"/>
        <v>1616</v>
      </c>
      <c r="M26" s="42">
        <v>1609</v>
      </c>
      <c r="N26" s="42">
        <v>7</v>
      </c>
      <c r="O26" s="42">
        <v>0</v>
      </c>
      <c r="P26" s="145">
        <f t="shared" si="3"/>
        <v>1792</v>
      </c>
      <c r="Q26" s="42">
        <v>1784</v>
      </c>
      <c r="R26" s="42">
        <v>8</v>
      </c>
      <c r="S26" s="42">
        <v>0</v>
      </c>
      <c r="T26" s="145">
        <f t="shared" si="4"/>
        <v>1801</v>
      </c>
      <c r="U26" s="42">
        <v>1793</v>
      </c>
      <c r="V26" s="42">
        <v>8</v>
      </c>
      <c r="W26" s="42">
        <v>0</v>
      </c>
      <c r="X26" s="145">
        <f t="shared" si="5"/>
        <v>1803</v>
      </c>
      <c r="Y26" s="42">
        <v>1795</v>
      </c>
      <c r="Z26" s="42">
        <v>8</v>
      </c>
      <c r="AA26" s="42">
        <v>0</v>
      </c>
      <c r="AB26" s="145">
        <f t="shared" si="6"/>
        <v>1843</v>
      </c>
      <c r="AC26" s="42">
        <v>1835</v>
      </c>
      <c r="AD26" s="42">
        <v>8</v>
      </c>
      <c r="AE26" s="42">
        <v>0</v>
      </c>
      <c r="AF26" s="145">
        <f t="shared" si="7"/>
        <v>2706</v>
      </c>
      <c r="AG26" s="42">
        <v>2697</v>
      </c>
      <c r="AH26" s="42">
        <v>9</v>
      </c>
      <c r="AI26" s="42">
        <v>0</v>
      </c>
      <c r="AJ26" s="145">
        <f t="shared" si="8"/>
        <v>4574</v>
      </c>
      <c r="AK26" s="42">
        <v>4565</v>
      </c>
      <c r="AL26" s="42">
        <v>9</v>
      </c>
      <c r="AM26" s="42">
        <v>0</v>
      </c>
      <c r="AN26" s="145">
        <f t="shared" si="9"/>
        <v>6239</v>
      </c>
      <c r="AO26" s="42">
        <v>6230</v>
      </c>
      <c r="AP26" s="42">
        <v>9</v>
      </c>
      <c r="AQ26" s="42">
        <v>0</v>
      </c>
      <c r="AR26" s="145">
        <f t="shared" si="10"/>
        <v>8016</v>
      </c>
      <c r="AS26" s="42">
        <v>8007</v>
      </c>
      <c r="AT26" s="42">
        <v>9</v>
      </c>
      <c r="AU26" s="237">
        <v>0</v>
      </c>
      <c r="AV26" s="238"/>
    </row>
    <row r="27" spans="1:48" outlineLevel="1">
      <c r="B27" s="40" t="s">
        <v>88</v>
      </c>
      <c r="C27" s="52" t="s">
        <v>94</v>
      </c>
      <c r="D27" s="145">
        <f t="shared" si="0"/>
        <v>0</v>
      </c>
      <c r="E27" s="42">
        <v>0</v>
      </c>
      <c r="F27" s="42">
        <v>0</v>
      </c>
      <c r="G27" s="42">
        <v>0</v>
      </c>
      <c r="H27" s="145">
        <f t="shared" si="1"/>
        <v>0</v>
      </c>
      <c r="I27" s="42">
        <v>0</v>
      </c>
      <c r="J27" s="42">
        <v>0</v>
      </c>
      <c r="K27" s="42">
        <v>0</v>
      </c>
      <c r="L27" s="145">
        <f t="shared" si="2"/>
        <v>757</v>
      </c>
      <c r="M27" s="42">
        <v>756</v>
      </c>
      <c r="N27" s="42">
        <v>1</v>
      </c>
      <c r="O27" s="42">
        <v>0</v>
      </c>
      <c r="P27" s="145">
        <f t="shared" si="3"/>
        <v>761</v>
      </c>
      <c r="Q27" s="42">
        <v>760</v>
      </c>
      <c r="R27" s="42">
        <v>1</v>
      </c>
      <c r="S27" s="42">
        <v>0</v>
      </c>
      <c r="T27" s="145">
        <f t="shared" si="4"/>
        <v>1945</v>
      </c>
      <c r="U27" s="42">
        <v>1944</v>
      </c>
      <c r="V27" s="42">
        <v>1</v>
      </c>
      <c r="W27" s="42">
        <v>0</v>
      </c>
      <c r="X27" s="145">
        <f t="shared" si="5"/>
        <v>2445</v>
      </c>
      <c r="Y27" s="42">
        <v>2444</v>
      </c>
      <c r="Z27" s="42">
        <v>1</v>
      </c>
      <c r="AA27" s="42">
        <v>0</v>
      </c>
      <c r="AB27" s="145">
        <f t="shared" si="6"/>
        <v>2701</v>
      </c>
      <c r="AC27" s="42">
        <v>2700</v>
      </c>
      <c r="AD27" s="42">
        <v>1</v>
      </c>
      <c r="AE27" s="42">
        <v>0</v>
      </c>
      <c r="AF27" s="145">
        <f t="shared" si="7"/>
        <v>3197</v>
      </c>
      <c r="AG27" s="42">
        <v>3196</v>
      </c>
      <c r="AH27" s="42">
        <v>1</v>
      </c>
      <c r="AI27" s="42">
        <v>0</v>
      </c>
      <c r="AJ27" s="145">
        <f t="shared" si="8"/>
        <v>3875</v>
      </c>
      <c r="AK27" s="42">
        <v>3874</v>
      </c>
      <c r="AL27" s="42">
        <v>1</v>
      </c>
      <c r="AM27" s="42">
        <v>0</v>
      </c>
      <c r="AN27" s="145">
        <f t="shared" si="9"/>
        <v>4485</v>
      </c>
      <c r="AO27" s="42">
        <v>4484</v>
      </c>
      <c r="AP27" s="42">
        <v>1</v>
      </c>
      <c r="AQ27" s="42">
        <v>0</v>
      </c>
      <c r="AR27" s="145">
        <f t="shared" si="10"/>
        <v>4801</v>
      </c>
      <c r="AS27" s="42">
        <v>4800</v>
      </c>
      <c r="AT27" s="42">
        <v>1</v>
      </c>
      <c r="AU27" s="237">
        <v>0</v>
      </c>
      <c r="AV27" s="238"/>
    </row>
    <row r="28" spans="1:48" outlineLevel="1">
      <c r="B28" s="339" t="s">
        <v>95</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238"/>
    </row>
    <row r="29" spans="1:48" outlineLevel="1">
      <c r="B29" s="40" t="s">
        <v>96</v>
      </c>
      <c r="C29" s="38" t="s">
        <v>94</v>
      </c>
      <c r="D29" s="145">
        <f t="shared" ref="D29:AU29" si="11">SUM(D14:D27)</f>
        <v>442788</v>
      </c>
      <c r="E29" s="144">
        <f t="shared" si="11"/>
        <v>441420</v>
      </c>
      <c r="F29" s="144">
        <f t="shared" si="11"/>
        <v>1360</v>
      </c>
      <c r="G29" s="144">
        <f t="shared" si="11"/>
        <v>8</v>
      </c>
      <c r="H29" s="145">
        <f t="shared" si="11"/>
        <v>459485</v>
      </c>
      <c r="I29" s="144">
        <f t="shared" si="11"/>
        <v>458055</v>
      </c>
      <c r="J29" s="144">
        <f t="shared" si="11"/>
        <v>1422</v>
      </c>
      <c r="K29" s="144">
        <f t="shared" si="11"/>
        <v>8</v>
      </c>
      <c r="L29" s="145">
        <f t="shared" si="11"/>
        <v>472999</v>
      </c>
      <c r="M29" s="144">
        <f t="shared" si="11"/>
        <v>471502</v>
      </c>
      <c r="N29" s="144">
        <f t="shared" si="11"/>
        <v>1489</v>
      </c>
      <c r="O29" s="144">
        <f t="shared" si="11"/>
        <v>8</v>
      </c>
      <c r="P29" s="145">
        <f t="shared" si="11"/>
        <v>486878</v>
      </c>
      <c r="Q29" s="144">
        <f t="shared" si="11"/>
        <v>485334</v>
      </c>
      <c r="R29" s="144">
        <f t="shared" si="11"/>
        <v>1536</v>
      </c>
      <c r="S29" s="144">
        <f t="shared" si="11"/>
        <v>8</v>
      </c>
      <c r="T29" s="145">
        <f t="shared" si="11"/>
        <v>495202</v>
      </c>
      <c r="U29" s="144">
        <f t="shared" si="11"/>
        <v>493644</v>
      </c>
      <c r="V29" s="144">
        <f t="shared" si="11"/>
        <v>1550</v>
      </c>
      <c r="W29" s="144">
        <f t="shared" si="11"/>
        <v>8</v>
      </c>
      <c r="X29" s="145">
        <f t="shared" si="11"/>
        <v>498291</v>
      </c>
      <c r="Y29" s="144">
        <f t="shared" si="11"/>
        <v>496724</v>
      </c>
      <c r="Z29" s="144">
        <f t="shared" si="11"/>
        <v>1559</v>
      </c>
      <c r="AA29" s="144">
        <f t="shared" si="11"/>
        <v>8</v>
      </c>
      <c r="AB29" s="145">
        <f t="shared" si="11"/>
        <v>502493</v>
      </c>
      <c r="AC29" s="144">
        <f t="shared" si="11"/>
        <v>500904</v>
      </c>
      <c r="AD29" s="144">
        <f t="shared" si="11"/>
        <v>1581</v>
      </c>
      <c r="AE29" s="144">
        <f t="shared" si="11"/>
        <v>8</v>
      </c>
      <c r="AF29" s="145">
        <f t="shared" si="11"/>
        <v>510709</v>
      </c>
      <c r="AG29" s="144">
        <f t="shared" si="11"/>
        <v>509094</v>
      </c>
      <c r="AH29" s="144">
        <f t="shared" si="11"/>
        <v>1607</v>
      </c>
      <c r="AI29" s="144">
        <f t="shared" si="11"/>
        <v>8</v>
      </c>
      <c r="AJ29" s="145">
        <f t="shared" si="11"/>
        <v>518711</v>
      </c>
      <c r="AK29" s="144">
        <f t="shared" si="11"/>
        <v>517077</v>
      </c>
      <c r="AL29" s="144">
        <f t="shared" si="11"/>
        <v>1626</v>
      </c>
      <c r="AM29" s="144">
        <f t="shared" si="11"/>
        <v>8</v>
      </c>
      <c r="AN29" s="145">
        <f t="shared" si="11"/>
        <v>528164</v>
      </c>
      <c r="AO29" s="144">
        <f t="shared" si="11"/>
        <v>526510</v>
      </c>
      <c r="AP29" s="144">
        <f t="shared" si="11"/>
        <v>1646</v>
      </c>
      <c r="AQ29" s="144">
        <f t="shared" si="11"/>
        <v>8</v>
      </c>
      <c r="AR29" s="145">
        <f t="shared" si="11"/>
        <v>536803</v>
      </c>
      <c r="AS29" s="144">
        <f t="shared" si="11"/>
        <v>535138</v>
      </c>
      <c r="AT29" s="144">
        <f t="shared" si="11"/>
        <v>1657</v>
      </c>
      <c r="AU29" s="208">
        <f t="shared" si="11"/>
        <v>8</v>
      </c>
      <c r="AV29" s="238"/>
    </row>
    <row r="30" spans="1:48" outlineLevel="1">
      <c r="B30" s="16" t="s">
        <v>157</v>
      </c>
      <c r="X30" s="43"/>
    </row>
    <row r="31" spans="1:48" outlineLevel="1"/>
    <row r="33" spans="2:44" ht="15.6">
      <c r="B33" s="332" t="s">
        <v>158</v>
      </c>
      <c r="C33" s="332"/>
      <c r="D33" s="332"/>
      <c r="E33" s="332"/>
      <c r="F33" s="332"/>
      <c r="G33" s="332"/>
      <c r="H33" s="332"/>
      <c r="I33" s="332"/>
      <c r="J33" s="332"/>
      <c r="K33" s="332"/>
      <c r="L33" s="332"/>
      <c r="M33" s="332"/>
      <c r="N33" s="332"/>
      <c r="O33" s="45"/>
      <c r="P33" s="45"/>
      <c r="Q33" s="45"/>
      <c r="R33" s="45"/>
      <c r="S33" s="45"/>
      <c r="T33" s="45"/>
      <c r="U33" s="45"/>
      <c r="V33" s="45"/>
      <c r="W33" s="45"/>
      <c r="X33" s="45"/>
      <c r="AH33" s="45"/>
      <c r="AI33" s="45"/>
      <c r="AJ33" s="45"/>
      <c r="AK33" s="45"/>
      <c r="AL33" s="45"/>
      <c r="AM33" s="45"/>
      <c r="AN33" s="45"/>
      <c r="AO33" s="45"/>
      <c r="AP33" s="45"/>
      <c r="AQ33" s="45"/>
      <c r="AR33" s="45"/>
    </row>
    <row r="34" spans="2:44" ht="5.45" customHeight="1" outlineLevel="1">
      <c r="B34" s="85"/>
      <c r="C34" s="85"/>
      <c r="D34" s="85"/>
      <c r="E34" s="85"/>
      <c r="F34" s="85"/>
      <c r="G34" s="85"/>
      <c r="H34" s="85"/>
      <c r="I34" s="85"/>
      <c r="J34" s="85"/>
      <c r="K34" s="85"/>
      <c r="L34" s="85"/>
      <c r="M34" s="85"/>
      <c r="N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row>
    <row r="35" spans="2:44" outlineLevel="1">
      <c r="B35" s="359"/>
      <c r="C35" s="344" t="s">
        <v>93</v>
      </c>
      <c r="D35" s="347" t="s">
        <v>106</v>
      </c>
      <c r="E35" s="348"/>
      <c r="F35" s="348"/>
      <c r="G35" s="348"/>
      <c r="H35" s="348"/>
      <c r="I35" s="70"/>
      <c r="J35" s="347" t="s">
        <v>107</v>
      </c>
      <c r="K35" s="348"/>
      <c r="L35" s="348"/>
      <c r="M35" s="348"/>
      <c r="N35" s="349"/>
    </row>
    <row r="36" spans="2:44" outlineLevel="1">
      <c r="B36" s="360"/>
      <c r="C36" s="345"/>
      <c r="D36" s="70">
        <f>$C$3-5</f>
        <v>2019</v>
      </c>
      <c r="E36" s="70">
        <f>$C$3-4</f>
        <v>2020</v>
      </c>
      <c r="F36" s="70">
        <f>$C$3-3</f>
        <v>2021</v>
      </c>
      <c r="G36" s="70">
        <f>$C$3-2</f>
        <v>2022</v>
      </c>
      <c r="H36" s="70" t="str">
        <f>$C$3-1&amp;""&amp;" ("&amp;"Σεπ"&amp;")"</f>
        <v>2023 (Σεπ)</v>
      </c>
      <c r="I36" s="70">
        <f>$C$3-1</f>
        <v>2023</v>
      </c>
      <c r="J36" s="70">
        <f>$C$3</f>
        <v>2024</v>
      </c>
      <c r="K36" s="70">
        <f>$C$3+1</f>
        <v>2025</v>
      </c>
      <c r="L36" s="70">
        <f>$C$3+2</f>
        <v>2026</v>
      </c>
      <c r="M36" s="70">
        <f>$C$3+3</f>
        <v>2027</v>
      </c>
      <c r="N36" s="70">
        <f>$C$3+4</f>
        <v>2028</v>
      </c>
    </row>
    <row r="37" spans="2:44" outlineLevel="1">
      <c r="B37" s="40" t="s">
        <v>74</v>
      </c>
      <c r="C37" s="52" t="s">
        <v>94</v>
      </c>
      <c r="D37" s="73">
        <v>22952</v>
      </c>
      <c r="E37" s="73">
        <v>23144</v>
      </c>
      <c r="F37" s="73">
        <v>23274</v>
      </c>
      <c r="G37" s="73">
        <v>23371</v>
      </c>
      <c r="H37" s="73">
        <v>23415</v>
      </c>
      <c r="I37" s="73">
        <v>23422</v>
      </c>
      <c r="J37" s="73">
        <v>23464</v>
      </c>
      <c r="K37" s="73">
        <v>23534</v>
      </c>
      <c r="L37" s="73">
        <v>23588</v>
      </c>
      <c r="M37" s="73">
        <v>23642</v>
      </c>
      <c r="N37" s="73">
        <v>23694</v>
      </c>
    </row>
    <row r="38" spans="2:44" outlineLevel="1">
      <c r="B38" s="40" t="s">
        <v>75</v>
      </c>
      <c r="C38" s="52" t="s">
        <v>94</v>
      </c>
      <c r="D38" s="73">
        <v>2643</v>
      </c>
      <c r="E38" s="73">
        <v>2974</v>
      </c>
      <c r="F38" s="73">
        <v>3357</v>
      </c>
      <c r="G38" s="73">
        <v>3696</v>
      </c>
      <c r="H38" s="73">
        <v>3847</v>
      </c>
      <c r="I38" s="73">
        <v>3890</v>
      </c>
      <c r="J38" s="73">
        <v>3973</v>
      </c>
      <c r="K38" s="73">
        <v>4154</v>
      </c>
      <c r="L38" s="73">
        <v>4231</v>
      </c>
      <c r="M38" s="73">
        <v>4347</v>
      </c>
      <c r="N38" s="73">
        <v>4453</v>
      </c>
    </row>
    <row r="39" spans="2:44" outlineLevel="1">
      <c r="B39" s="40" t="s">
        <v>76</v>
      </c>
      <c r="C39" s="52" t="s">
        <v>94</v>
      </c>
      <c r="D39" s="73">
        <v>2088</v>
      </c>
      <c r="E39" s="73">
        <v>2364</v>
      </c>
      <c r="F39" s="73">
        <v>2783</v>
      </c>
      <c r="G39" s="73">
        <v>2912</v>
      </c>
      <c r="H39" s="73">
        <v>3157</v>
      </c>
      <c r="I39" s="73">
        <v>3196</v>
      </c>
      <c r="J39" s="73">
        <v>3279</v>
      </c>
      <c r="K39" s="73">
        <v>3552</v>
      </c>
      <c r="L39" s="73">
        <v>3863</v>
      </c>
      <c r="M39" s="73">
        <v>4199</v>
      </c>
      <c r="N39" s="73">
        <v>4359</v>
      </c>
    </row>
    <row r="40" spans="2:44" outlineLevel="1">
      <c r="B40" s="40" t="s">
        <v>77</v>
      </c>
      <c r="C40" s="52" t="s">
        <v>94</v>
      </c>
      <c r="D40" s="73">
        <v>4576</v>
      </c>
      <c r="E40" s="73">
        <v>4631</v>
      </c>
      <c r="F40" s="73">
        <v>4667</v>
      </c>
      <c r="G40" s="73">
        <v>4672</v>
      </c>
      <c r="H40" s="73">
        <v>4672</v>
      </c>
      <c r="I40" s="73">
        <v>4674</v>
      </c>
      <c r="J40" s="73">
        <v>4687</v>
      </c>
      <c r="K40" s="73">
        <v>4710</v>
      </c>
      <c r="L40" s="73">
        <v>4731</v>
      </c>
      <c r="M40" s="73">
        <v>4751</v>
      </c>
      <c r="N40" s="73">
        <v>4771</v>
      </c>
    </row>
    <row r="41" spans="2:44" outlineLevel="1">
      <c r="B41" s="40" t="s">
        <v>78</v>
      </c>
      <c r="C41" s="52" t="s">
        <v>94</v>
      </c>
      <c r="D41" s="73">
        <v>3396</v>
      </c>
      <c r="E41" s="73">
        <v>4083</v>
      </c>
      <c r="F41" s="73">
        <v>4627</v>
      </c>
      <c r="G41" s="73">
        <v>5018</v>
      </c>
      <c r="H41" s="73">
        <v>5291</v>
      </c>
      <c r="I41" s="73">
        <v>5392</v>
      </c>
      <c r="J41" s="73">
        <v>5494</v>
      </c>
      <c r="K41" s="73">
        <v>5646</v>
      </c>
      <c r="L41" s="73">
        <v>5780</v>
      </c>
      <c r="M41" s="73">
        <v>5956</v>
      </c>
      <c r="N41" s="73">
        <v>6254</v>
      </c>
      <c r="AO41" t="s">
        <v>132</v>
      </c>
    </row>
    <row r="42" spans="2:44" outlineLevel="1">
      <c r="B42" s="40" t="s">
        <v>79</v>
      </c>
      <c r="C42" s="52" t="s">
        <v>94</v>
      </c>
      <c r="D42" s="73">
        <v>9325</v>
      </c>
      <c r="E42" s="73">
        <v>9353</v>
      </c>
      <c r="F42" s="73">
        <v>9382</v>
      </c>
      <c r="G42" s="73">
        <v>9394</v>
      </c>
      <c r="H42" s="73">
        <v>9396</v>
      </c>
      <c r="I42" s="73">
        <v>9398</v>
      </c>
      <c r="J42" s="73">
        <v>9412</v>
      </c>
      <c r="K42" s="73">
        <v>9438</v>
      </c>
      <c r="L42" s="73">
        <v>9460</v>
      </c>
      <c r="M42" s="73">
        <v>9484</v>
      </c>
      <c r="N42" s="73">
        <v>9505</v>
      </c>
    </row>
    <row r="43" spans="2:44" outlineLevel="1">
      <c r="B43" s="40" t="s">
        <v>80</v>
      </c>
      <c r="C43" s="52" t="s">
        <v>94</v>
      </c>
      <c r="D43" s="73">
        <v>8395</v>
      </c>
      <c r="E43" s="73">
        <v>8758</v>
      </c>
      <c r="F43" s="73">
        <v>8936</v>
      </c>
      <c r="G43" s="73">
        <v>9143</v>
      </c>
      <c r="H43" s="73">
        <v>9194</v>
      </c>
      <c r="I43" s="73">
        <v>9221</v>
      </c>
      <c r="J43" s="73">
        <v>9323</v>
      </c>
      <c r="K43" s="73">
        <v>9425</v>
      </c>
      <c r="L43" s="73">
        <v>9505</v>
      </c>
      <c r="M43" s="73">
        <v>9660</v>
      </c>
      <c r="N43" s="73">
        <v>9813</v>
      </c>
    </row>
    <row r="44" spans="2:44" outlineLevel="1">
      <c r="B44" s="40" t="s">
        <v>81</v>
      </c>
      <c r="C44" s="52" t="s">
        <v>94</v>
      </c>
      <c r="D44" s="73">
        <v>7534</v>
      </c>
      <c r="E44" s="73">
        <v>7940</v>
      </c>
      <c r="F44" s="73">
        <v>8323</v>
      </c>
      <c r="G44" s="73">
        <v>8811</v>
      </c>
      <c r="H44" s="73">
        <v>9016</v>
      </c>
      <c r="I44" s="73">
        <v>9066</v>
      </c>
      <c r="J44" s="73">
        <v>9242</v>
      </c>
      <c r="K44" s="73">
        <v>9469</v>
      </c>
      <c r="L44" s="73">
        <v>9608</v>
      </c>
      <c r="M44" s="73">
        <v>9790</v>
      </c>
      <c r="N44" s="73">
        <v>9968</v>
      </c>
    </row>
    <row r="45" spans="2:44" s="43" customFormat="1" outlineLevel="1">
      <c r="B45" s="40" t="s">
        <v>82</v>
      </c>
      <c r="C45" s="52" t="s">
        <v>94</v>
      </c>
      <c r="D45" s="73">
        <v>8788</v>
      </c>
      <c r="E45" s="73">
        <v>9347</v>
      </c>
      <c r="F45" s="73">
        <v>9731</v>
      </c>
      <c r="G45" s="73">
        <v>10438</v>
      </c>
      <c r="H45" s="73">
        <v>10585</v>
      </c>
      <c r="I45" s="73">
        <v>10680</v>
      </c>
      <c r="J45" s="73">
        <v>10785</v>
      </c>
      <c r="K45" s="73">
        <v>10965</v>
      </c>
      <c r="L45" s="73">
        <v>11085</v>
      </c>
      <c r="M45" s="73">
        <v>11243</v>
      </c>
      <c r="N45" s="73">
        <v>11363</v>
      </c>
      <c r="O45"/>
      <c r="P45"/>
    </row>
    <row r="46" spans="2:44" s="43" customFormat="1" outlineLevel="1">
      <c r="B46" s="40" t="s">
        <v>83</v>
      </c>
      <c r="C46" s="52" t="s">
        <v>94</v>
      </c>
      <c r="D46" s="73">
        <v>8878</v>
      </c>
      <c r="E46" s="73">
        <v>9746</v>
      </c>
      <c r="F46" s="73">
        <v>10230</v>
      </c>
      <c r="G46" s="73">
        <v>10747</v>
      </c>
      <c r="H46" s="73">
        <v>10915</v>
      </c>
      <c r="I46" s="73">
        <v>10941</v>
      </c>
      <c r="J46" s="73">
        <v>11041</v>
      </c>
      <c r="K46" s="73">
        <v>11271</v>
      </c>
      <c r="L46" s="73">
        <v>11446</v>
      </c>
      <c r="M46" s="73">
        <v>11654</v>
      </c>
      <c r="N46" s="73">
        <v>11914</v>
      </c>
      <c r="O46"/>
      <c r="P46"/>
    </row>
    <row r="47" spans="2:44" outlineLevel="1">
      <c r="B47" s="40" t="s">
        <v>84</v>
      </c>
      <c r="C47" s="52" t="s">
        <v>94</v>
      </c>
      <c r="D47" s="73">
        <v>537</v>
      </c>
      <c r="E47" s="73">
        <v>741</v>
      </c>
      <c r="F47" s="73">
        <v>863</v>
      </c>
      <c r="G47" s="73">
        <v>1517</v>
      </c>
      <c r="H47" s="73">
        <v>1701</v>
      </c>
      <c r="I47" s="73">
        <v>1828</v>
      </c>
      <c r="J47" s="73">
        <v>1899</v>
      </c>
      <c r="K47" s="73">
        <v>2046</v>
      </c>
      <c r="L47" s="73">
        <v>2128</v>
      </c>
      <c r="M47" s="73">
        <v>2326</v>
      </c>
      <c r="N47" s="73">
        <v>2445</v>
      </c>
    </row>
    <row r="48" spans="2:44" s="43" customFormat="1" outlineLevel="1">
      <c r="B48" s="40" t="s">
        <v>86</v>
      </c>
      <c r="C48" s="52" t="s">
        <v>94</v>
      </c>
      <c r="D48" s="73">
        <v>2646</v>
      </c>
      <c r="E48" s="73">
        <v>2788</v>
      </c>
      <c r="F48" s="73">
        <v>3020</v>
      </c>
      <c r="G48" s="73">
        <v>3205</v>
      </c>
      <c r="H48" s="73">
        <v>3915</v>
      </c>
      <c r="I48" s="73">
        <v>4210</v>
      </c>
      <c r="J48" s="73">
        <v>4412</v>
      </c>
      <c r="K48" s="73">
        <v>4742</v>
      </c>
      <c r="L48" s="73">
        <v>5059</v>
      </c>
      <c r="M48" s="73">
        <v>5483</v>
      </c>
      <c r="N48" s="73">
        <v>5800</v>
      </c>
      <c r="O48"/>
      <c r="P48"/>
    </row>
    <row r="49" spans="2:44" outlineLevel="1">
      <c r="B49" s="40" t="s">
        <v>87</v>
      </c>
      <c r="C49" s="52" t="s">
        <v>94</v>
      </c>
      <c r="D49" s="73">
        <v>254</v>
      </c>
      <c r="E49" s="73">
        <v>482</v>
      </c>
      <c r="F49" s="73">
        <v>543</v>
      </c>
      <c r="G49" s="73">
        <v>603</v>
      </c>
      <c r="H49" s="73">
        <v>606</v>
      </c>
      <c r="I49" s="73">
        <v>606</v>
      </c>
      <c r="J49" s="73">
        <v>620</v>
      </c>
      <c r="K49" s="73">
        <v>908</v>
      </c>
      <c r="L49" s="73">
        <v>1531</v>
      </c>
      <c r="M49" s="73">
        <v>2086</v>
      </c>
      <c r="N49" s="73">
        <v>2678</v>
      </c>
    </row>
    <row r="50" spans="2:44" outlineLevel="1">
      <c r="B50" s="40" t="s">
        <v>88</v>
      </c>
      <c r="C50" s="52" t="s">
        <v>94</v>
      </c>
      <c r="D50" s="73" t="s">
        <v>159</v>
      </c>
      <c r="E50" s="73" t="s">
        <v>159</v>
      </c>
      <c r="F50" s="73">
        <v>253</v>
      </c>
      <c r="G50" s="73">
        <v>254</v>
      </c>
      <c r="H50" s="73">
        <v>649</v>
      </c>
      <c r="I50" s="73">
        <v>816</v>
      </c>
      <c r="J50" s="73">
        <v>901</v>
      </c>
      <c r="K50" s="73">
        <v>1066</v>
      </c>
      <c r="L50" s="73">
        <v>1292</v>
      </c>
      <c r="M50" s="73">
        <v>1496</v>
      </c>
      <c r="N50" s="73">
        <v>1601</v>
      </c>
    </row>
    <row r="51" spans="2:44" outlineLevel="1">
      <c r="B51" s="339" t="s">
        <v>95</v>
      </c>
      <c r="C51" s="340"/>
      <c r="D51" s="340"/>
      <c r="E51" s="340"/>
      <c r="F51" s="340"/>
      <c r="G51" s="340"/>
      <c r="H51" s="340"/>
      <c r="I51" s="340"/>
      <c r="J51" s="340"/>
      <c r="K51" s="340"/>
      <c r="L51" s="340"/>
      <c r="M51" s="340"/>
      <c r="N51" s="362"/>
    </row>
    <row r="52" spans="2:44" outlineLevel="1">
      <c r="B52" s="40" t="s">
        <v>96</v>
      </c>
      <c r="C52" s="53" t="s">
        <v>94</v>
      </c>
      <c r="D52" s="145">
        <f>SUM(D37:D50)</f>
        <v>82012</v>
      </c>
      <c r="E52" s="145">
        <f t="shared" ref="E52:N52" si="12">SUM(E37:E50)</f>
        <v>86351</v>
      </c>
      <c r="F52" s="145">
        <f t="shared" si="12"/>
        <v>89989</v>
      </c>
      <c r="G52" s="145">
        <f t="shared" si="12"/>
        <v>93781</v>
      </c>
      <c r="H52" s="145">
        <f t="shared" si="12"/>
        <v>96359</v>
      </c>
      <c r="I52" s="145">
        <f t="shared" si="12"/>
        <v>97340</v>
      </c>
      <c r="J52" s="145">
        <f t="shared" si="12"/>
        <v>98532</v>
      </c>
      <c r="K52" s="145">
        <f t="shared" si="12"/>
        <v>100926</v>
      </c>
      <c r="L52" s="145">
        <f t="shared" si="12"/>
        <v>103307</v>
      </c>
      <c r="M52" s="145">
        <f t="shared" si="12"/>
        <v>106117</v>
      </c>
      <c r="N52" s="145">
        <f t="shared" si="12"/>
        <v>108618</v>
      </c>
    </row>
    <row r="54" spans="2:44" ht="15.6">
      <c r="B54" s="332" t="s">
        <v>160</v>
      </c>
      <c r="C54" s="332"/>
      <c r="D54" s="332"/>
      <c r="E54" s="332"/>
      <c r="F54" s="332"/>
      <c r="G54" s="332"/>
      <c r="H54" s="332"/>
      <c r="I54" s="332"/>
      <c r="J54" s="332"/>
      <c r="K54" s="332"/>
      <c r="L54" s="332"/>
      <c r="M54" s="332"/>
      <c r="N54" s="332"/>
    </row>
    <row r="55" spans="2:44" ht="5.45" customHeight="1" outlineLevel="1">
      <c r="B55" s="85"/>
      <c r="C55" s="85"/>
      <c r="D55" s="85"/>
      <c r="E55" s="85"/>
      <c r="F55" s="85"/>
      <c r="G55" s="85"/>
      <c r="H55" s="85"/>
      <c r="I55" s="85"/>
      <c r="J55" s="85"/>
      <c r="K55" s="85"/>
      <c r="L55" s="85"/>
      <c r="M55" s="85"/>
      <c r="N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row>
    <row r="56" spans="2:44" outlineLevel="1">
      <c r="B56" s="359"/>
      <c r="C56" s="344" t="s">
        <v>93</v>
      </c>
      <c r="D56" s="347" t="s">
        <v>106</v>
      </c>
      <c r="E56" s="348"/>
      <c r="F56" s="348"/>
      <c r="G56" s="348"/>
      <c r="H56" s="348"/>
      <c r="I56" s="70"/>
      <c r="J56" s="347" t="s">
        <v>107</v>
      </c>
      <c r="K56" s="348"/>
      <c r="L56" s="348"/>
      <c r="M56" s="348"/>
      <c r="N56" s="349"/>
    </row>
    <row r="57" spans="2:44" outlineLevel="1">
      <c r="B57" s="360"/>
      <c r="C57" s="345"/>
      <c r="D57" s="70">
        <f>$C$3-5</f>
        <v>2019</v>
      </c>
      <c r="E57" s="70">
        <f>$C$3-4</f>
        <v>2020</v>
      </c>
      <c r="F57" s="70">
        <f>$C$3-3</f>
        <v>2021</v>
      </c>
      <c r="G57" s="70">
        <f>$C$3-2</f>
        <v>2022</v>
      </c>
      <c r="H57" s="70" t="str">
        <f>$C$3-1&amp;""&amp;" ("&amp;"Σεπ"&amp;")"</f>
        <v>2023 (Σεπ)</v>
      </c>
      <c r="I57" s="70">
        <f>$C$3-1</f>
        <v>2023</v>
      </c>
      <c r="J57" s="70">
        <f>$C$3</f>
        <v>2024</v>
      </c>
      <c r="K57" s="70">
        <f>$C$3+1</f>
        <v>2025</v>
      </c>
      <c r="L57" s="70">
        <f>$C$3+2</f>
        <v>2026</v>
      </c>
      <c r="M57" s="70">
        <f>$C$3+3</f>
        <v>2027</v>
      </c>
      <c r="N57" s="70">
        <f>$C$3+4</f>
        <v>2028</v>
      </c>
    </row>
    <row r="58" spans="2:44" outlineLevel="1">
      <c r="B58" s="40" t="s">
        <v>74</v>
      </c>
      <c r="C58" s="52" t="s">
        <v>113</v>
      </c>
      <c r="D58" s="73">
        <v>375000</v>
      </c>
      <c r="E58" s="73">
        <v>375000</v>
      </c>
      <c r="F58" s="73">
        <v>375000</v>
      </c>
      <c r="G58" s="73">
        <v>375000</v>
      </c>
      <c r="H58" s="73">
        <v>375000</v>
      </c>
      <c r="I58" s="73">
        <v>375000</v>
      </c>
      <c r="J58" s="73">
        <v>375000</v>
      </c>
      <c r="K58" s="73">
        <v>375000</v>
      </c>
      <c r="L58" s="73">
        <v>375000</v>
      </c>
      <c r="M58" s="73">
        <v>375000</v>
      </c>
      <c r="N58" s="73">
        <v>375000</v>
      </c>
    </row>
    <row r="59" spans="2:44" outlineLevel="1">
      <c r="B59" s="40" t="s">
        <v>75</v>
      </c>
      <c r="C59" s="52" t="s">
        <v>113</v>
      </c>
      <c r="D59" s="73">
        <v>229000</v>
      </c>
      <c r="E59" s="73">
        <v>229000</v>
      </c>
      <c r="F59" s="73">
        <v>229000</v>
      </c>
      <c r="G59" s="73">
        <v>229000</v>
      </c>
      <c r="H59" s="73">
        <v>229000</v>
      </c>
      <c r="I59" s="73">
        <v>229000</v>
      </c>
      <c r="J59" s="73">
        <v>229000</v>
      </c>
      <c r="K59" s="73">
        <v>229000</v>
      </c>
      <c r="L59" s="73">
        <v>229000</v>
      </c>
      <c r="M59" s="73">
        <v>229000</v>
      </c>
      <c r="N59" s="73">
        <v>229000</v>
      </c>
    </row>
    <row r="60" spans="2:44" outlineLevel="1">
      <c r="B60" s="40" t="s">
        <v>76</v>
      </c>
      <c r="C60" s="52" t="s">
        <v>113</v>
      </c>
      <c r="D60" s="73">
        <v>179500</v>
      </c>
      <c r="E60" s="73">
        <v>179500</v>
      </c>
      <c r="F60" s="73">
        <v>179500</v>
      </c>
      <c r="G60" s="73">
        <v>179500</v>
      </c>
      <c r="H60" s="73">
        <v>179500</v>
      </c>
      <c r="I60" s="73">
        <v>179500</v>
      </c>
      <c r="J60" s="73">
        <v>179500</v>
      </c>
      <c r="K60" s="73">
        <v>179500</v>
      </c>
      <c r="L60" s="73">
        <v>179500</v>
      </c>
      <c r="M60" s="73">
        <v>179500</v>
      </c>
      <c r="N60" s="73">
        <v>179500</v>
      </c>
    </row>
    <row r="61" spans="2:44" outlineLevel="1">
      <c r="B61" s="40" t="s">
        <v>77</v>
      </c>
      <c r="C61" s="52" t="s">
        <v>113</v>
      </c>
      <c r="D61" s="73">
        <v>130000</v>
      </c>
      <c r="E61" s="73">
        <v>130000</v>
      </c>
      <c r="F61" s="73">
        <v>130000</v>
      </c>
      <c r="G61" s="73">
        <v>130000</v>
      </c>
      <c r="H61" s="73">
        <v>130000</v>
      </c>
      <c r="I61" s="73">
        <v>130000</v>
      </c>
      <c r="J61" s="73">
        <v>130000</v>
      </c>
      <c r="K61" s="73">
        <v>130000</v>
      </c>
      <c r="L61" s="73">
        <v>130000</v>
      </c>
      <c r="M61" s="73">
        <v>130000</v>
      </c>
      <c r="N61" s="73">
        <v>130000</v>
      </c>
    </row>
    <row r="62" spans="2:44" outlineLevel="1">
      <c r="B62" s="40" t="s">
        <v>78</v>
      </c>
      <c r="C62" s="52" t="s">
        <v>113</v>
      </c>
      <c r="D62" s="73">
        <v>187500</v>
      </c>
      <c r="E62" s="73">
        <v>187500</v>
      </c>
      <c r="F62" s="73">
        <v>187500</v>
      </c>
      <c r="G62" s="73">
        <v>187500</v>
      </c>
      <c r="H62" s="73">
        <v>187500</v>
      </c>
      <c r="I62" s="73">
        <v>187500</v>
      </c>
      <c r="J62" s="73">
        <v>187500</v>
      </c>
      <c r="K62" s="73">
        <v>187500</v>
      </c>
      <c r="L62" s="73">
        <v>187500</v>
      </c>
      <c r="M62" s="73">
        <v>187500</v>
      </c>
      <c r="N62" s="73">
        <v>187500</v>
      </c>
    </row>
    <row r="63" spans="2:44" outlineLevel="1">
      <c r="B63" s="40" t="s">
        <v>79</v>
      </c>
      <c r="C63" s="52" t="s">
        <v>113</v>
      </c>
      <c r="D63" s="73">
        <v>200880</v>
      </c>
      <c r="E63" s="73">
        <v>200880</v>
      </c>
      <c r="F63" s="73">
        <v>200880</v>
      </c>
      <c r="G63" s="73">
        <v>200880</v>
      </c>
      <c r="H63" s="73">
        <v>200880</v>
      </c>
      <c r="I63" s="73">
        <v>200880</v>
      </c>
      <c r="J63" s="73">
        <v>200880</v>
      </c>
      <c r="K63" s="73">
        <v>200880</v>
      </c>
      <c r="L63" s="73">
        <v>200880</v>
      </c>
      <c r="M63" s="73">
        <v>200880</v>
      </c>
      <c r="N63" s="73">
        <v>200880</v>
      </c>
    </row>
    <row r="64" spans="2:44" outlineLevel="1">
      <c r="B64" s="40" t="s">
        <v>80</v>
      </c>
      <c r="C64" s="52" t="s">
        <v>113</v>
      </c>
      <c r="D64" s="73">
        <v>186500</v>
      </c>
      <c r="E64" s="73">
        <v>186500</v>
      </c>
      <c r="F64" s="73">
        <v>186500</v>
      </c>
      <c r="G64" s="73">
        <v>186500</v>
      </c>
      <c r="H64" s="73">
        <v>186500</v>
      </c>
      <c r="I64" s="73">
        <v>186500</v>
      </c>
      <c r="J64" s="73">
        <v>186500</v>
      </c>
      <c r="K64" s="73">
        <v>186500</v>
      </c>
      <c r="L64" s="73">
        <v>186500</v>
      </c>
      <c r="M64" s="73">
        <v>186500</v>
      </c>
      <c r="N64" s="73">
        <v>186500</v>
      </c>
    </row>
    <row r="65" spans="2:44" outlineLevel="1">
      <c r="B65" s="40" t="s">
        <v>81</v>
      </c>
      <c r="C65" s="52" t="s">
        <v>113</v>
      </c>
      <c r="D65" s="73">
        <v>183500</v>
      </c>
      <c r="E65" s="73">
        <v>183500</v>
      </c>
      <c r="F65" s="73">
        <v>183500</v>
      </c>
      <c r="G65" s="73">
        <v>183500</v>
      </c>
      <c r="H65" s="73">
        <v>183500</v>
      </c>
      <c r="I65" s="73">
        <v>183500</v>
      </c>
      <c r="J65" s="73">
        <v>183500</v>
      </c>
      <c r="K65" s="73">
        <v>183500</v>
      </c>
      <c r="L65" s="73">
        <v>183500</v>
      </c>
      <c r="M65" s="73">
        <v>183500</v>
      </c>
      <c r="N65" s="73">
        <v>183500</v>
      </c>
    </row>
    <row r="66" spans="2:44" s="43" customFormat="1" outlineLevel="1">
      <c r="B66" s="40" t="s">
        <v>82</v>
      </c>
      <c r="C66" s="52" t="s">
        <v>113</v>
      </c>
      <c r="D66" s="73">
        <v>171500</v>
      </c>
      <c r="E66" s="73">
        <v>171500</v>
      </c>
      <c r="F66" s="73">
        <v>171500</v>
      </c>
      <c r="G66" s="73">
        <v>171500</v>
      </c>
      <c r="H66" s="73">
        <v>171500</v>
      </c>
      <c r="I66" s="73">
        <v>171500</v>
      </c>
      <c r="J66" s="73">
        <v>171500</v>
      </c>
      <c r="K66" s="73">
        <v>171500</v>
      </c>
      <c r="L66" s="73">
        <v>171500</v>
      </c>
      <c r="M66" s="73">
        <v>171500</v>
      </c>
      <c r="N66" s="73">
        <v>171500</v>
      </c>
    </row>
    <row r="67" spans="2:44" s="43" customFormat="1" outlineLevel="1">
      <c r="B67" s="40" t="s">
        <v>83</v>
      </c>
      <c r="C67" s="52" t="s">
        <v>113</v>
      </c>
      <c r="D67" s="73">
        <v>263000</v>
      </c>
      <c r="E67" s="73">
        <v>263000</v>
      </c>
      <c r="F67" s="73">
        <v>263000</v>
      </c>
      <c r="G67" s="73">
        <v>263000</v>
      </c>
      <c r="H67" s="73">
        <v>263000</v>
      </c>
      <c r="I67" s="73">
        <v>263000</v>
      </c>
      <c r="J67" s="73">
        <v>263000</v>
      </c>
      <c r="K67" s="73">
        <v>263000</v>
      </c>
      <c r="L67" s="73">
        <v>263000</v>
      </c>
      <c r="M67" s="73">
        <v>263000</v>
      </c>
      <c r="N67" s="73">
        <v>263000</v>
      </c>
    </row>
    <row r="68" spans="2:44" outlineLevel="1">
      <c r="B68" s="40" t="s">
        <v>84</v>
      </c>
      <c r="C68" s="52" t="s">
        <v>113</v>
      </c>
      <c r="D68" s="73">
        <v>62000</v>
      </c>
      <c r="E68" s="73">
        <v>62000</v>
      </c>
      <c r="F68" s="73">
        <v>146000</v>
      </c>
      <c r="G68" s="73">
        <v>146000</v>
      </c>
      <c r="H68" s="73">
        <v>146000</v>
      </c>
      <c r="I68" s="73">
        <v>146000</v>
      </c>
      <c r="J68" s="73">
        <v>146000</v>
      </c>
      <c r="K68" s="73">
        <v>146000</v>
      </c>
      <c r="L68" s="73">
        <v>146000</v>
      </c>
      <c r="M68" s="73">
        <v>146000</v>
      </c>
      <c r="N68" s="73">
        <v>146000</v>
      </c>
    </row>
    <row r="69" spans="2:44" s="43" customFormat="1" outlineLevel="1">
      <c r="B69" s="40" t="s">
        <v>86</v>
      </c>
      <c r="C69" s="52" t="s">
        <v>113</v>
      </c>
      <c r="D69" s="73">
        <v>82000</v>
      </c>
      <c r="E69" s="73">
        <v>82000</v>
      </c>
      <c r="F69" s="73">
        <v>216000</v>
      </c>
      <c r="G69" s="73">
        <v>216000</v>
      </c>
      <c r="H69" s="73">
        <v>216000</v>
      </c>
      <c r="I69" s="73">
        <v>216000</v>
      </c>
      <c r="J69" s="73">
        <v>216000</v>
      </c>
      <c r="K69" s="73">
        <v>216000</v>
      </c>
      <c r="L69" s="73">
        <v>216000</v>
      </c>
      <c r="M69" s="73">
        <v>216000</v>
      </c>
      <c r="N69" s="73">
        <v>216000</v>
      </c>
    </row>
    <row r="70" spans="2:44" outlineLevel="1">
      <c r="B70" s="40" t="s">
        <v>87</v>
      </c>
      <c r="C70" s="52" t="s">
        <v>113</v>
      </c>
      <c r="D70" s="73">
        <v>51000</v>
      </c>
      <c r="E70" s="73">
        <v>51000</v>
      </c>
      <c r="F70" s="73">
        <v>140000</v>
      </c>
      <c r="G70" s="73">
        <v>140000</v>
      </c>
      <c r="H70" s="73">
        <v>140000</v>
      </c>
      <c r="I70" s="73">
        <v>140000</v>
      </c>
      <c r="J70" s="73">
        <v>140000</v>
      </c>
      <c r="K70" s="73">
        <v>140000</v>
      </c>
      <c r="L70" s="73">
        <v>140000</v>
      </c>
      <c r="M70" s="73">
        <v>140000</v>
      </c>
      <c r="N70" s="73">
        <v>140000</v>
      </c>
    </row>
    <row r="71" spans="2:44" outlineLevel="1">
      <c r="B71" s="40" t="s">
        <v>88</v>
      </c>
      <c r="C71" s="52" t="s">
        <v>113</v>
      </c>
      <c r="D71" s="73"/>
      <c r="E71" s="73"/>
      <c r="F71" s="73">
        <v>57600</v>
      </c>
      <c r="G71" s="73">
        <v>57600</v>
      </c>
      <c r="H71" s="73">
        <v>57600</v>
      </c>
      <c r="I71" s="73">
        <v>57600</v>
      </c>
      <c r="J71" s="73">
        <v>57600</v>
      </c>
      <c r="K71" s="73">
        <v>57600</v>
      </c>
      <c r="L71" s="73">
        <v>57600</v>
      </c>
      <c r="M71" s="73">
        <v>57600</v>
      </c>
      <c r="N71" s="73">
        <v>57600</v>
      </c>
    </row>
    <row r="72" spans="2:44" ht="15" customHeight="1" outlineLevel="1">
      <c r="B72" s="339" t="s">
        <v>95</v>
      </c>
      <c r="C72" s="340"/>
      <c r="D72" s="340"/>
      <c r="E72" s="340"/>
      <c r="F72" s="340"/>
      <c r="G72" s="340"/>
      <c r="H72" s="340"/>
      <c r="I72" s="340"/>
      <c r="J72" s="340"/>
      <c r="K72" s="340"/>
      <c r="L72" s="340"/>
      <c r="M72" s="340"/>
      <c r="N72" s="362"/>
    </row>
    <row r="73" spans="2:44" outlineLevel="1">
      <c r="B73" s="40" t="s">
        <v>96</v>
      </c>
      <c r="C73" s="53" t="s">
        <v>113</v>
      </c>
      <c r="D73" s="145">
        <f>SUM(D58:D71)</f>
        <v>2301380</v>
      </c>
      <c r="E73" s="145">
        <f t="shared" ref="E73:N73" si="13">SUM(E58:E71)</f>
        <v>2301380</v>
      </c>
      <c r="F73" s="145">
        <f t="shared" si="13"/>
        <v>2665980</v>
      </c>
      <c r="G73" s="145">
        <f t="shared" si="13"/>
        <v>2665980</v>
      </c>
      <c r="H73" s="145">
        <f t="shared" si="13"/>
        <v>2665980</v>
      </c>
      <c r="I73" s="145">
        <f t="shared" si="13"/>
        <v>2665980</v>
      </c>
      <c r="J73" s="145">
        <f t="shared" si="13"/>
        <v>2665980</v>
      </c>
      <c r="K73" s="145">
        <f t="shared" si="13"/>
        <v>2665980</v>
      </c>
      <c r="L73" s="145">
        <f t="shared" si="13"/>
        <v>2665980</v>
      </c>
      <c r="M73" s="145">
        <f t="shared" si="13"/>
        <v>2665980</v>
      </c>
      <c r="N73" s="145">
        <f t="shared" si="13"/>
        <v>2665980</v>
      </c>
    </row>
    <row r="75" spans="2:44" ht="15.6">
      <c r="B75" s="332" t="s">
        <v>161</v>
      </c>
      <c r="C75" s="332"/>
      <c r="D75" s="332"/>
      <c r="E75" s="332"/>
      <c r="F75" s="332"/>
      <c r="G75" s="332"/>
      <c r="H75" s="332"/>
      <c r="I75" s="332"/>
      <c r="J75" s="332"/>
      <c r="K75" s="332"/>
      <c r="L75" s="332"/>
      <c r="M75" s="332"/>
      <c r="N75" s="332"/>
    </row>
    <row r="76" spans="2:44" ht="5.45" customHeight="1" outlineLevel="1">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row>
    <row r="77" spans="2:44" outlineLevel="1">
      <c r="B77" s="359"/>
      <c r="C77" s="344" t="s">
        <v>93</v>
      </c>
      <c r="D77" s="347" t="s">
        <v>106</v>
      </c>
      <c r="E77" s="348"/>
      <c r="F77" s="348"/>
      <c r="G77" s="348"/>
      <c r="H77" s="348"/>
      <c r="I77" s="70"/>
      <c r="J77" s="347" t="s">
        <v>107</v>
      </c>
      <c r="K77" s="348"/>
      <c r="L77" s="348"/>
      <c r="M77" s="348"/>
      <c r="N77" s="349"/>
    </row>
    <row r="78" spans="2:44" outlineLevel="1">
      <c r="B78" s="360"/>
      <c r="C78" s="345"/>
      <c r="D78" s="70">
        <f>$C$3-5</f>
        <v>2019</v>
      </c>
      <c r="E78" s="70">
        <f>$C$3-4</f>
        <v>2020</v>
      </c>
      <c r="F78" s="70">
        <f>$C$3-3</f>
        <v>2021</v>
      </c>
      <c r="G78" s="70">
        <f>$C$3-2</f>
        <v>2022</v>
      </c>
      <c r="H78" s="70" t="str">
        <f>$C$3-1&amp;""&amp;" ("&amp;"Σεπ"&amp;")"</f>
        <v>2023 (Σεπ)</v>
      </c>
      <c r="I78" s="70">
        <f>$C$3-1</f>
        <v>2023</v>
      </c>
      <c r="J78" s="70">
        <f>$C$3</f>
        <v>2024</v>
      </c>
      <c r="K78" s="70">
        <f>$C$3+1</f>
        <v>2025</v>
      </c>
      <c r="L78" s="70">
        <f>$C$3+2</f>
        <v>2026</v>
      </c>
      <c r="M78" s="70">
        <f>$C$3+3</f>
        <v>2027</v>
      </c>
      <c r="N78" s="70">
        <f>$C$3+4</f>
        <v>2028</v>
      </c>
    </row>
    <row r="79" spans="2:44" outlineLevel="1">
      <c r="B79" s="40" t="s">
        <v>74</v>
      </c>
      <c r="C79" s="52" t="s">
        <v>113</v>
      </c>
      <c r="D79" s="73">
        <v>375000</v>
      </c>
      <c r="E79" s="73">
        <v>375000</v>
      </c>
      <c r="F79" s="73">
        <v>375000</v>
      </c>
      <c r="G79" s="73">
        <v>375000</v>
      </c>
      <c r="H79" s="73">
        <v>375000</v>
      </c>
      <c r="I79" s="73">
        <v>375000</v>
      </c>
      <c r="J79" s="73">
        <v>375000</v>
      </c>
      <c r="K79" s="73">
        <v>375000</v>
      </c>
      <c r="L79" s="73">
        <v>375000</v>
      </c>
      <c r="M79" s="73">
        <v>375000</v>
      </c>
      <c r="N79" s="73">
        <v>375000</v>
      </c>
    </row>
    <row r="80" spans="2:44" outlineLevel="1">
      <c r="B80" s="40" t="s">
        <v>75</v>
      </c>
      <c r="C80" s="52" t="s">
        <v>113</v>
      </c>
      <c r="D80" s="73">
        <v>229000</v>
      </c>
      <c r="E80" s="73">
        <v>229000</v>
      </c>
      <c r="F80" s="73">
        <v>229000</v>
      </c>
      <c r="G80" s="73">
        <v>229000</v>
      </c>
      <c r="H80" s="73">
        <v>229000</v>
      </c>
      <c r="I80" s="73">
        <v>229000</v>
      </c>
      <c r="J80" s="73">
        <v>229000</v>
      </c>
      <c r="K80" s="73">
        <v>229000</v>
      </c>
      <c r="L80" s="73">
        <v>229000</v>
      </c>
      <c r="M80" s="73">
        <v>229000</v>
      </c>
      <c r="N80" s="73">
        <v>229000</v>
      </c>
    </row>
    <row r="81" spans="2:14" outlineLevel="1">
      <c r="B81" s="40" t="s">
        <v>76</v>
      </c>
      <c r="C81" s="52" t="s">
        <v>113</v>
      </c>
      <c r="D81" s="73">
        <v>179500</v>
      </c>
      <c r="E81" s="73">
        <v>179500</v>
      </c>
      <c r="F81" s="73">
        <v>179500</v>
      </c>
      <c r="G81" s="73">
        <v>179500</v>
      </c>
      <c r="H81" s="73">
        <v>179500</v>
      </c>
      <c r="I81" s="73">
        <v>179500</v>
      </c>
      <c r="J81" s="73">
        <v>179500</v>
      </c>
      <c r="K81" s="73">
        <v>179500</v>
      </c>
      <c r="L81" s="73">
        <v>179500</v>
      </c>
      <c r="M81" s="73">
        <v>179500</v>
      </c>
      <c r="N81" s="73">
        <v>179500</v>
      </c>
    </row>
    <row r="82" spans="2:14" outlineLevel="1">
      <c r="B82" s="40" t="s">
        <v>77</v>
      </c>
      <c r="C82" s="52" t="s">
        <v>113</v>
      </c>
      <c r="D82" s="73">
        <v>130000</v>
      </c>
      <c r="E82" s="73">
        <v>130000</v>
      </c>
      <c r="F82" s="73">
        <v>130000</v>
      </c>
      <c r="G82" s="73">
        <v>130000</v>
      </c>
      <c r="H82" s="73">
        <v>130000</v>
      </c>
      <c r="I82" s="73">
        <v>130000</v>
      </c>
      <c r="J82" s="73">
        <v>130000</v>
      </c>
      <c r="K82" s="73">
        <v>130000</v>
      </c>
      <c r="L82" s="73">
        <v>130000</v>
      </c>
      <c r="M82" s="73">
        <v>130000</v>
      </c>
      <c r="N82" s="73">
        <v>130000</v>
      </c>
    </row>
    <row r="83" spans="2:14" outlineLevel="1">
      <c r="B83" s="40" t="s">
        <v>78</v>
      </c>
      <c r="C83" s="52" t="s">
        <v>113</v>
      </c>
      <c r="D83" s="73">
        <v>187500</v>
      </c>
      <c r="E83" s="73">
        <v>187500</v>
      </c>
      <c r="F83" s="73">
        <v>187500</v>
      </c>
      <c r="G83" s="73">
        <v>187500</v>
      </c>
      <c r="H83" s="73">
        <v>187500</v>
      </c>
      <c r="I83" s="73">
        <v>187500</v>
      </c>
      <c r="J83" s="73">
        <v>187500</v>
      </c>
      <c r="K83" s="73">
        <v>187500</v>
      </c>
      <c r="L83" s="73">
        <v>187500</v>
      </c>
      <c r="M83" s="73">
        <v>187500</v>
      </c>
      <c r="N83" s="73">
        <v>187500</v>
      </c>
    </row>
    <row r="84" spans="2:14" outlineLevel="1">
      <c r="B84" s="40" t="s">
        <v>79</v>
      </c>
      <c r="C84" s="52" t="s">
        <v>113</v>
      </c>
      <c r="D84" s="73">
        <v>200880</v>
      </c>
      <c r="E84" s="73">
        <v>200880</v>
      </c>
      <c r="F84" s="73">
        <v>200880</v>
      </c>
      <c r="G84" s="73">
        <v>200880</v>
      </c>
      <c r="H84" s="73">
        <v>200880</v>
      </c>
      <c r="I84" s="73">
        <v>200880</v>
      </c>
      <c r="J84" s="73">
        <v>200880</v>
      </c>
      <c r="K84" s="73">
        <v>200880</v>
      </c>
      <c r="L84" s="73">
        <v>200880</v>
      </c>
      <c r="M84" s="73">
        <v>200880</v>
      </c>
      <c r="N84" s="73">
        <v>200880</v>
      </c>
    </row>
    <row r="85" spans="2:14" outlineLevel="1">
      <c r="B85" s="40" t="s">
        <v>80</v>
      </c>
      <c r="C85" s="52" t="s">
        <v>113</v>
      </c>
      <c r="D85" s="73">
        <v>186500</v>
      </c>
      <c r="E85" s="73">
        <v>186500</v>
      </c>
      <c r="F85" s="73">
        <v>186500</v>
      </c>
      <c r="G85" s="73">
        <v>186500</v>
      </c>
      <c r="H85" s="73">
        <v>186500</v>
      </c>
      <c r="I85" s="73">
        <v>186500</v>
      </c>
      <c r="J85" s="73">
        <v>186500</v>
      </c>
      <c r="K85" s="73">
        <v>186500</v>
      </c>
      <c r="L85" s="73">
        <v>186500</v>
      </c>
      <c r="M85" s="73">
        <v>186500</v>
      </c>
      <c r="N85" s="73">
        <v>186500</v>
      </c>
    </row>
    <row r="86" spans="2:14" outlineLevel="1">
      <c r="B86" s="40" t="s">
        <v>81</v>
      </c>
      <c r="C86" s="52" t="s">
        <v>113</v>
      </c>
      <c r="D86" s="73">
        <v>183500</v>
      </c>
      <c r="E86" s="73">
        <v>183500</v>
      </c>
      <c r="F86" s="73">
        <v>183500</v>
      </c>
      <c r="G86" s="73">
        <v>183500</v>
      </c>
      <c r="H86" s="73">
        <v>183500</v>
      </c>
      <c r="I86" s="73">
        <v>183500</v>
      </c>
      <c r="J86" s="73">
        <v>183500</v>
      </c>
      <c r="K86" s="73">
        <v>183500</v>
      </c>
      <c r="L86" s="73">
        <v>183500</v>
      </c>
      <c r="M86" s="73">
        <v>183500</v>
      </c>
      <c r="N86" s="73">
        <v>183500</v>
      </c>
    </row>
    <row r="87" spans="2:14" s="43" customFormat="1" outlineLevel="1">
      <c r="B87" s="40" t="s">
        <v>82</v>
      </c>
      <c r="C87" s="52" t="s">
        <v>113</v>
      </c>
      <c r="D87" s="73">
        <v>171500</v>
      </c>
      <c r="E87" s="73">
        <v>171500</v>
      </c>
      <c r="F87" s="73">
        <v>171500</v>
      </c>
      <c r="G87" s="73">
        <v>171500</v>
      </c>
      <c r="H87" s="73">
        <v>171500</v>
      </c>
      <c r="I87" s="73">
        <v>171500</v>
      </c>
      <c r="J87" s="73">
        <v>171500</v>
      </c>
      <c r="K87" s="73">
        <v>171500</v>
      </c>
      <c r="L87" s="73">
        <v>171500</v>
      </c>
      <c r="M87" s="73">
        <v>171500</v>
      </c>
      <c r="N87" s="73">
        <v>171500</v>
      </c>
    </row>
    <row r="88" spans="2:14" s="43" customFormat="1" outlineLevel="1">
      <c r="B88" s="40" t="s">
        <v>83</v>
      </c>
      <c r="C88" s="52" t="s">
        <v>113</v>
      </c>
      <c r="D88" s="73">
        <v>263000</v>
      </c>
      <c r="E88" s="73">
        <v>263000</v>
      </c>
      <c r="F88" s="73">
        <v>263000</v>
      </c>
      <c r="G88" s="73">
        <v>263000</v>
      </c>
      <c r="H88" s="73">
        <v>263000</v>
      </c>
      <c r="I88" s="73">
        <v>263000</v>
      </c>
      <c r="J88" s="73">
        <v>263000</v>
      </c>
      <c r="K88" s="73">
        <v>263000</v>
      </c>
      <c r="L88" s="73">
        <v>263000</v>
      </c>
      <c r="M88" s="73">
        <v>263000</v>
      </c>
      <c r="N88" s="73">
        <v>263000</v>
      </c>
    </row>
    <row r="89" spans="2:14" outlineLevel="1">
      <c r="B89" s="40" t="s">
        <v>84</v>
      </c>
      <c r="C89" s="52" t="s">
        <v>113</v>
      </c>
      <c r="D89" s="73">
        <v>146000</v>
      </c>
      <c r="E89" s="73">
        <v>146000</v>
      </c>
      <c r="F89" s="73">
        <v>146000</v>
      </c>
      <c r="G89" s="73">
        <v>146000</v>
      </c>
      <c r="H89" s="73">
        <v>146000</v>
      </c>
      <c r="I89" s="73">
        <v>146000</v>
      </c>
      <c r="J89" s="73">
        <v>146000</v>
      </c>
      <c r="K89" s="73">
        <v>146000</v>
      </c>
      <c r="L89" s="73">
        <v>146000</v>
      </c>
      <c r="M89" s="73">
        <v>146000</v>
      </c>
      <c r="N89" s="73">
        <v>146000</v>
      </c>
    </row>
    <row r="90" spans="2:14" s="43" customFormat="1" outlineLevel="1">
      <c r="B90" s="40" t="s">
        <v>86</v>
      </c>
      <c r="C90" s="52" t="s">
        <v>113</v>
      </c>
      <c r="D90" s="73">
        <v>216000</v>
      </c>
      <c r="E90" s="73">
        <v>216000</v>
      </c>
      <c r="F90" s="73">
        <v>216000</v>
      </c>
      <c r="G90" s="73">
        <v>216000</v>
      </c>
      <c r="H90" s="73">
        <v>216000</v>
      </c>
      <c r="I90" s="73">
        <v>216000</v>
      </c>
      <c r="J90" s="73">
        <v>216000</v>
      </c>
      <c r="K90" s="73">
        <v>216000</v>
      </c>
      <c r="L90" s="73">
        <v>216000</v>
      </c>
      <c r="M90" s="73">
        <v>216000</v>
      </c>
      <c r="N90" s="73">
        <v>216000</v>
      </c>
    </row>
    <row r="91" spans="2:14" outlineLevel="1">
      <c r="B91" s="40" t="s">
        <v>87</v>
      </c>
      <c r="C91" s="52" t="s">
        <v>113</v>
      </c>
      <c r="D91" s="73">
        <v>200000</v>
      </c>
      <c r="E91" s="73">
        <v>200000</v>
      </c>
      <c r="F91" s="73">
        <v>200000</v>
      </c>
      <c r="G91" s="73">
        <v>200000</v>
      </c>
      <c r="H91" s="73">
        <v>200000</v>
      </c>
      <c r="I91" s="73">
        <v>200000</v>
      </c>
      <c r="J91" s="73">
        <v>200000</v>
      </c>
      <c r="K91" s="73">
        <v>200000</v>
      </c>
      <c r="L91" s="73">
        <v>200000</v>
      </c>
      <c r="M91" s="73">
        <v>200000</v>
      </c>
      <c r="N91" s="73">
        <v>200000</v>
      </c>
    </row>
    <row r="92" spans="2:14" outlineLevel="1">
      <c r="B92" s="40" t="s">
        <v>88</v>
      </c>
      <c r="C92" s="52" t="s">
        <v>113</v>
      </c>
      <c r="D92" s="73"/>
      <c r="E92" s="73"/>
      <c r="F92" s="73">
        <v>96000</v>
      </c>
      <c r="G92" s="73">
        <v>96000</v>
      </c>
      <c r="H92" s="73">
        <v>96000</v>
      </c>
      <c r="I92" s="73">
        <v>96000</v>
      </c>
      <c r="J92" s="73">
        <v>96000</v>
      </c>
      <c r="K92" s="73">
        <v>96000</v>
      </c>
      <c r="L92" s="73">
        <v>96000</v>
      </c>
      <c r="M92" s="73">
        <v>96000</v>
      </c>
      <c r="N92" s="73">
        <v>96000</v>
      </c>
    </row>
    <row r="93" spans="2:14" ht="15" customHeight="1" outlineLevel="1">
      <c r="B93" s="339" t="s">
        <v>95</v>
      </c>
      <c r="C93" s="340"/>
      <c r="D93" s="340"/>
      <c r="E93" s="340"/>
      <c r="F93" s="340"/>
      <c r="G93" s="340"/>
      <c r="H93" s="340"/>
      <c r="I93" s="340"/>
      <c r="J93" s="340"/>
      <c r="K93" s="340"/>
      <c r="L93" s="340"/>
      <c r="M93" s="340"/>
      <c r="N93" s="362"/>
    </row>
    <row r="94" spans="2:14" outlineLevel="1">
      <c r="B94" s="40" t="s">
        <v>96</v>
      </c>
      <c r="C94" s="52" t="s">
        <v>113</v>
      </c>
      <c r="D94" s="145">
        <f>SUM(D79:D92)</f>
        <v>2668380</v>
      </c>
      <c r="E94" s="145">
        <f t="shared" ref="E94:N94" si="14">SUM(E79:E92)</f>
        <v>2668380</v>
      </c>
      <c r="F94" s="145">
        <f t="shared" si="14"/>
        <v>2764380</v>
      </c>
      <c r="G94" s="145">
        <f t="shared" si="14"/>
        <v>2764380</v>
      </c>
      <c r="H94" s="145">
        <f t="shared" si="14"/>
        <v>2764380</v>
      </c>
      <c r="I94" s="145">
        <f t="shared" si="14"/>
        <v>2764380</v>
      </c>
      <c r="J94" s="145">
        <f t="shared" si="14"/>
        <v>2764380</v>
      </c>
      <c r="K94" s="145">
        <f t="shared" si="14"/>
        <v>2764380</v>
      </c>
      <c r="L94" s="145">
        <f t="shared" si="14"/>
        <v>2764380</v>
      </c>
      <c r="M94" s="145">
        <f t="shared" si="14"/>
        <v>2764380</v>
      </c>
      <c r="N94" s="145">
        <f t="shared" si="14"/>
        <v>2764380</v>
      </c>
    </row>
    <row r="95" spans="2:14" ht="31.15" customHeight="1" outlineLevel="1">
      <c r="B95" s="392" t="s">
        <v>162</v>
      </c>
      <c r="C95" s="392"/>
      <c r="D95" s="392"/>
      <c r="E95" s="392"/>
      <c r="F95" s="392"/>
      <c r="G95" s="392"/>
      <c r="H95" s="392"/>
      <c r="I95" s="392"/>
      <c r="J95" s="47"/>
    </row>
  </sheetData>
  <mergeCells count="40">
    <mergeCell ref="B56:B57"/>
    <mergeCell ref="C56:C57"/>
    <mergeCell ref="C77:C78"/>
    <mergeCell ref="B77:B78"/>
    <mergeCell ref="B75:N75"/>
    <mergeCell ref="J56:N56"/>
    <mergeCell ref="J77:N77"/>
    <mergeCell ref="D56:H56"/>
    <mergeCell ref="D77:H77"/>
    <mergeCell ref="B11:B13"/>
    <mergeCell ref="C11:C13"/>
    <mergeCell ref="J35:N35"/>
    <mergeCell ref="C35:C36"/>
    <mergeCell ref="B35:B36"/>
    <mergeCell ref="D11:W11"/>
    <mergeCell ref="X11:AA11"/>
    <mergeCell ref="D35:H35"/>
    <mergeCell ref="J2:L2"/>
    <mergeCell ref="AF12:AI12"/>
    <mergeCell ref="T12:W12"/>
    <mergeCell ref="P12:S12"/>
    <mergeCell ref="X12:AA12"/>
    <mergeCell ref="AB12:AE12"/>
    <mergeCell ref="AB11:AU11"/>
    <mergeCell ref="B93:N93"/>
    <mergeCell ref="AJ12:AM12"/>
    <mergeCell ref="C2:F2"/>
    <mergeCell ref="B95:I95"/>
    <mergeCell ref="D12:G12"/>
    <mergeCell ref="H12:K12"/>
    <mergeCell ref="B33:N33"/>
    <mergeCell ref="B51:N51"/>
    <mergeCell ref="B54:N54"/>
    <mergeCell ref="B72:N72"/>
    <mergeCell ref="B9:AU9"/>
    <mergeCell ref="B28:AU28"/>
    <mergeCell ref="L12:O12"/>
    <mergeCell ref="B5:I5"/>
    <mergeCell ref="AN12:AQ12"/>
    <mergeCell ref="AR12:AU12"/>
  </mergeCells>
  <hyperlinks>
    <hyperlink ref="J2" location="'Αρχική σελίδα'!A1" display="Πίσω στην αρχική σελίδα" xr:uid="{509BEA12-9DDA-487C-B2BE-E7ED1824912C}"/>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CD8B-9A5F-40D3-B765-E3BCD7720B75}">
  <sheetPr>
    <tabColor theme="4" tint="0.79998168889431442"/>
  </sheetPr>
  <dimension ref="A2:AG172"/>
  <sheetViews>
    <sheetView showGridLines="0" zoomScale="70" zoomScaleNormal="70" workbookViewId="0">
      <selection activeCell="W14" sqref="W14"/>
    </sheetView>
  </sheetViews>
  <sheetFormatPr defaultRowHeight="14.45" outlineLevelRow="1"/>
  <cols>
    <col min="1" max="1" width="2.85546875" customWidth="1"/>
    <col min="2" max="2" width="28.28515625" customWidth="1"/>
    <col min="3" max="12" width="13.7109375" customWidth="1"/>
    <col min="13" max="13" width="21.5703125" customWidth="1"/>
    <col min="14" max="14" width="13.85546875" customWidth="1"/>
    <col min="15" max="24" width="13.7109375" customWidth="1"/>
    <col min="25" max="25" width="24.7109375" customWidth="1"/>
    <col min="26" max="26" width="14.28515625" customWidth="1"/>
  </cols>
  <sheetData>
    <row r="2" spans="2:33" ht="18.600000000000001">
      <c r="B2" s="1" t="s">
        <v>0</v>
      </c>
      <c r="C2" s="333" t="str">
        <f>'Αρχική Σελίδα'!C3</f>
        <v>Θεσσαλονίκης</v>
      </c>
      <c r="D2" s="333"/>
      <c r="E2" s="333"/>
      <c r="F2" s="333"/>
      <c r="G2" s="333"/>
      <c r="H2" s="81"/>
      <c r="J2" s="334" t="s">
        <v>58</v>
      </c>
      <c r="K2" s="334"/>
      <c r="L2" s="334"/>
    </row>
    <row r="3" spans="2:33" ht="18.600000000000001">
      <c r="B3" s="2" t="s">
        <v>2</v>
      </c>
      <c r="C3" s="37">
        <f>'Αρχική Σελίδα'!C4</f>
        <v>2024</v>
      </c>
      <c r="D3" s="37" t="s">
        <v>3</v>
      </c>
      <c r="E3" s="37">
        <f>C3+4</f>
        <v>2028</v>
      </c>
    </row>
    <row r="4" spans="2:33" ht="14.45" customHeight="1">
      <c r="C4" s="2"/>
      <c r="D4" s="37"/>
      <c r="E4" s="37"/>
    </row>
    <row r="5" spans="2:33" ht="45" customHeight="1">
      <c r="B5" s="335" t="s">
        <v>163</v>
      </c>
      <c r="C5" s="335"/>
      <c r="D5" s="335"/>
      <c r="E5" s="335"/>
      <c r="F5" s="335"/>
      <c r="G5" s="335"/>
      <c r="H5" s="335"/>
      <c r="I5" s="335"/>
    </row>
    <row r="6" spans="2:33">
      <c r="B6" s="198"/>
      <c r="C6" s="198"/>
      <c r="D6" s="198"/>
      <c r="E6" s="198"/>
      <c r="F6" s="198"/>
      <c r="G6" s="198"/>
      <c r="H6" s="198"/>
    </row>
    <row r="7" spans="2:33" ht="18.600000000000001">
      <c r="B7" s="82" t="str">
        <f>"Εξέλιξη δεικτών διείσδυσης αερίου και κάλυψης δικτύου στο υφιστάμενο δίκτυο διανομής ("&amp;(C3-5)&amp;" - "&amp;(C3-1)&amp;") και εξέλιξη σύμφωνα με το Πρόγραμμα Ανάπτυξης "&amp;C3&amp;" - "&amp;E3</f>
        <v>Εξέλιξη δεικτών διείσδυσης αερίου και κάλυψης δικτύου στο υφιστάμενο δίκτυο διανομής (2019 - 2023) και εξέλιξη σύμφωνα με το Πρόγραμμα Ανάπτυξης 2024 - 2028</v>
      </c>
      <c r="C7" s="83"/>
      <c r="D7" s="83"/>
      <c r="E7" s="83"/>
      <c r="F7" s="83"/>
      <c r="G7" s="83"/>
      <c r="H7" s="83"/>
      <c r="I7" s="83"/>
      <c r="J7" s="84"/>
      <c r="K7" s="81"/>
      <c r="L7" s="81"/>
      <c r="M7" s="81"/>
    </row>
    <row r="8" spans="2:33" ht="18.600000000000001">
      <c r="C8" s="2"/>
      <c r="D8" s="37"/>
      <c r="E8" s="37"/>
    </row>
    <row r="9" spans="2:33" ht="15.6">
      <c r="B9" s="332" t="s">
        <v>164</v>
      </c>
      <c r="C9" s="332"/>
      <c r="D9" s="332"/>
      <c r="E9" s="332"/>
      <c r="F9" s="332"/>
      <c r="G9" s="332"/>
      <c r="H9" s="332"/>
      <c r="I9" s="332"/>
      <c r="J9" s="332"/>
      <c r="K9" s="332"/>
      <c r="L9" s="332"/>
      <c r="M9" s="332"/>
      <c r="N9" s="332"/>
      <c r="O9" s="332"/>
      <c r="P9" s="332"/>
      <c r="Q9" s="332"/>
      <c r="R9" s="332"/>
      <c r="S9" s="332"/>
      <c r="T9" s="332"/>
      <c r="U9" s="332"/>
      <c r="V9" s="332"/>
      <c r="W9" s="332"/>
      <c r="X9" s="332"/>
      <c r="Y9" s="332"/>
    </row>
    <row r="10" spans="2:33"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2:33" ht="14.25" customHeight="1" outlineLevel="1">
      <c r="B11" s="352"/>
      <c r="C11" s="344" t="s">
        <v>93</v>
      </c>
      <c r="D11" s="347" t="s">
        <v>106</v>
      </c>
      <c r="E11" s="348"/>
      <c r="F11" s="348"/>
      <c r="G11" s="348"/>
      <c r="H11" s="348"/>
      <c r="I11" s="348"/>
      <c r="J11" s="349"/>
      <c r="K11" s="348"/>
      <c r="L11" s="349"/>
      <c r="M11" s="393" t="str">
        <f>"Ετήσιος ρυθμός ανάπτυξης (CAGR) "&amp;($C$3-5)&amp;" - "&amp;(($C$3-1))</f>
        <v>Ετήσιος ρυθμός ανάπτυξης (CAGR) 2019 - 2023</v>
      </c>
      <c r="N11" s="85"/>
      <c r="O11" s="399" t="s">
        <v>107</v>
      </c>
      <c r="P11" s="400"/>
      <c r="Q11" s="400"/>
      <c r="R11" s="400"/>
      <c r="S11" s="400"/>
      <c r="T11" s="400"/>
      <c r="U11" s="400"/>
      <c r="V11" s="400"/>
      <c r="W11" s="400"/>
      <c r="X11" s="401"/>
      <c r="Y11" s="393" t="str">
        <f>"Ετήσιος ρυθμός ανάπτυξης (CAGR) "&amp;$C$3&amp;" - "&amp;$E$3</f>
        <v>Ετήσιος ρυθμός ανάπτυξης (CAGR) 2024 - 2028</v>
      </c>
    </row>
    <row r="12" spans="2:33" ht="15.75" customHeight="1" outlineLevel="1">
      <c r="B12" s="353"/>
      <c r="C12" s="345"/>
      <c r="D12" s="56">
        <f>$C$3-5</f>
        <v>2019</v>
      </c>
      <c r="E12" s="347">
        <f>$C$3-4</f>
        <v>2020</v>
      </c>
      <c r="F12" s="349"/>
      <c r="G12" s="347">
        <f>$C$3-3</f>
        <v>2021</v>
      </c>
      <c r="H12" s="349"/>
      <c r="I12" s="347">
        <f>$C$3+-2</f>
        <v>2022</v>
      </c>
      <c r="J12" s="349"/>
      <c r="K12" s="347">
        <f>$C$3-1</f>
        <v>2023</v>
      </c>
      <c r="L12" s="349"/>
      <c r="M12" s="394"/>
      <c r="N12" s="85"/>
      <c r="O12" s="347">
        <f>$C$3</f>
        <v>2024</v>
      </c>
      <c r="P12" s="349"/>
      <c r="Q12" s="347">
        <f>$C$3+1</f>
        <v>2025</v>
      </c>
      <c r="R12" s="349"/>
      <c r="S12" s="347">
        <f>$C$3+2</f>
        <v>2026</v>
      </c>
      <c r="T12" s="349"/>
      <c r="U12" s="347">
        <f>$C$3+3</f>
        <v>2027</v>
      </c>
      <c r="V12" s="349"/>
      <c r="W12" s="347">
        <f>$C$3+4</f>
        <v>2028</v>
      </c>
      <c r="X12" s="349"/>
      <c r="Y12" s="394"/>
    </row>
    <row r="13" spans="2:33" outlineLevel="1">
      <c r="B13" s="354"/>
      <c r="C13" s="346"/>
      <c r="D13" s="56" t="s">
        <v>165</v>
      </c>
      <c r="E13" s="56" t="s">
        <v>165</v>
      </c>
      <c r="F13" s="55" t="s">
        <v>110</v>
      </c>
      <c r="G13" s="56" t="s">
        <v>165</v>
      </c>
      <c r="H13" s="55" t="s">
        <v>110</v>
      </c>
      <c r="I13" s="56" t="s">
        <v>165</v>
      </c>
      <c r="J13" s="55" t="s">
        <v>110</v>
      </c>
      <c r="K13" s="56" t="s">
        <v>165</v>
      </c>
      <c r="L13" s="55" t="s">
        <v>110</v>
      </c>
      <c r="M13" s="395"/>
      <c r="O13" s="56" t="s">
        <v>165</v>
      </c>
      <c r="P13" s="55" t="s">
        <v>110</v>
      </c>
      <c r="Q13" s="56" t="s">
        <v>165</v>
      </c>
      <c r="R13" s="55" t="s">
        <v>110</v>
      </c>
      <c r="S13" s="56" t="s">
        <v>165</v>
      </c>
      <c r="T13" s="55" t="s">
        <v>110</v>
      </c>
      <c r="U13" s="56" t="s">
        <v>165</v>
      </c>
      <c r="V13" s="55" t="s">
        <v>110</v>
      </c>
      <c r="W13" s="56" t="s">
        <v>165</v>
      </c>
      <c r="X13" s="55" t="s">
        <v>110</v>
      </c>
      <c r="Y13" s="395"/>
    </row>
    <row r="14" spans="2:33" outlineLevel="1">
      <c r="B14" s="40" t="s">
        <v>74</v>
      </c>
      <c r="C14" s="52" t="s">
        <v>166</v>
      </c>
      <c r="D14" s="177">
        <f>IFERROR('Ενεργοί Πελάτες'!E14/'Παραδοχές διείσδυσης-κάλυψης'!D14,0)</f>
        <v>0.51948027394799901</v>
      </c>
      <c r="E14" s="178">
        <f>IFERROR('Ενεργοί Πελάτες'!G14/'Παραδοχές διείσδυσης-κάλυψης'!H14,0)</f>
        <v>0.53597226912829754</v>
      </c>
      <c r="F14" s="149">
        <f>IFERROR((E14-D14)/D14,0)</f>
        <v>3.1747105727347437E-2</v>
      </c>
      <c r="G14" s="178">
        <f>IFERROR('Ενεργοί Πελάτες'!J14/'Παραδοχές διείσδυσης-κάλυψης'!L14,0)</f>
        <v>0.55233961119279329</v>
      </c>
      <c r="H14" s="149">
        <f>IFERROR((G14-E14)/E14,0)</f>
        <v>3.0537665859309303E-2</v>
      </c>
      <c r="I14" s="178">
        <f>IFERROR('Ενεργοί Πελάτες'!M14/'Παραδοχές διείσδυσης-κάλυψης'!P14,0)</f>
        <v>0.56137748221178441</v>
      </c>
      <c r="J14" s="149">
        <f>IFERROR((I14-G14)/G14,0)</f>
        <v>1.6362887679689627E-2</v>
      </c>
      <c r="K14" s="178">
        <f>IFERROR('Ενεργοί Πελάτες'!S14/'Παραδοχές διείσδυσης-κάλυψης'!X14,0)</f>
        <v>0.57085901529778704</v>
      </c>
      <c r="L14" s="149">
        <f>IFERROR((K14-I14)/I14,0)</f>
        <v>1.6889763815688009E-2</v>
      </c>
      <c r="M14" s="179">
        <f t="shared" ref="M14" si="0">IFERROR((K14/D14)^(1/4)-1,0)</f>
        <v>2.3858525152471666E-2</v>
      </c>
      <c r="O14" s="178">
        <f>IFERROR('Ενεργοί Πελάτες'!Y14/'Παραδοχές διείσδυσης-κάλυψης'!AB14,0)</f>
        <v>0.5792307941848448</v>
      </c>
      <c r="P14" s="149">
        <f>IFERROR((O14-K14)/K14,0)</f>
        <v>1.4665230227976065E-2</v>
      </c>
      <c r="Q14" s="178">
        <f>IFERROR('Ενεργοί Πελάτες'!AB14/'Παραδοχές διείσδυσης-κάλυψης'!AF14,0)</f>
        <v>0.59984749052592656</v>
      </c>
      <c r="R14" s="149">
        <f>IFERROR((Q14-O14)/O14,0)</f>
        <v>3.5593232521581961E-2</v>
      </c>
      <c r="S14" s="178">
        <f>IFERROR('Ενεργοί Πελάτες'!AE14/'Παραδοχές διείσδυσης-κάλυψης'!AJ14,0)</f>
        <v>0.62043997601807865</v>
      </c>
      <c r="T14" s="149">
        <f>IFERROR((S14-Q14)/Q14,0)</f>
        <v>3.4329535119163833E-2</v>
      </c>
      <c r="U14" s="178">
        <f>IFERROR('Ενεργοί Πελάτες'!AH14/'Παραδοχές διείσδυσης-κάλυψης'!AN14,0)</f>
        <v>0.64023840206185567</v>
      </c>
      <c r="V14" s="149">
        <f>IFERROR((U14-S14)/S14,0)</f>
        <v>3.1910300446533639E-2</v>
      </c>
      <c r="W14" s="178">
        <f>IFERROR('Ενεργοί Πελάτες'!AK14/'Παραδοχές διείσδυσης-κάλυψης'!AR14,0)</f>
        <v>0.65892765285126398</v>
      </c>
      <c r="X14" s="149">
        <f>IFERROR((W14-U14)/U14,0)</f>
        <v>2.9191080586888435E-2</v>
      </c>
      <c r="Y14" s="179">
        <f>IFERROR((W14/O14)^(1/4)-1,0)</f>
        <v>3.2753136893267198E-2</v>
      </c>
    </row>
    <row r="15" spans="2:33" outlineLevel="1">
      <c r="B15" s="40" t="s">
        <v>75</v>
      </c>
      <c r="C15" s="52" t="s">
        <v>166</v>
      </c>
      <c r="D15" s="177">
        <f>IFERROR('Ενεργοί Πελάτες'!E15/'Παραδοχές διείσδυσης-κάλυψης'!D15,0)</f>
        <v>0.48460713738704242</v>
      </c>
      <c r="E15" s="178">
        <f>IFERROR('Ενεργοί Πελάτες'!G15/'Παραδοχές διείσδυσης-κάλυψης'!H15,0)</f>
        <v>0.54251122296286225</v>
      </c>
      <c r="F15" s="149">
        <f t="shared" ref="F15:F27" si="1">IFERROR((E15-D15)/D15,0)</f>
        <v>0.11948665446413644</v>
      </c>
      <c r="G15" s="178">
        <f>IFERROR('Ενεργοί Πελάτες'!J15/'Παραδοχές διείσδυσης-κάλυψης'!L15,0)</f>
        <v>0.58723660445514747</v>
      </c>
      <c r="H15" s="149">
        <f t="shared" ref="H15:H27" si="2">IFERROR((G15-E15)/E15,0)</f>
        <v>8.2441394019505676E-2</v>
      </c>
      <c r="I15" s="178">
        <f>IFERROR('Ενεργοί Πελάτες'!M15/'Παραδοχές διείσδυσης-κάλυψης'!P15,0)</f>
        <v>0.57019462059916903</v>
      </c>
      <c r="J15" s="149">
        <f t="shared" ref="J15:J27" si="3">IFERROR((I15-G15)/G15,0)</f>
        <v>-2.9020643002645261E-2</v>
      </c>
      <c r="K15" s="178">
        <f>IFERROR('Ενεργοί Πελάτες'!S15/'Παραδοχές διείσδυσης-κάλυψης'!X15,0)</f>
        <v>0.55598255089322812</v>
      </c>
      <c r="L15" s="149">
        <f t="shared" ref="L15:L27" si="4">IFERROR((K15-I15)/I15,0)</f>
        <v>-2.492494525993012E-2</v>
      </c>
      <c r="M15" s="179">
        <f t="shared" ref="M15:M27" si="5">IFERROR((K15/D15)^(1/4)-1,0)</f>
        <v>3.4946353955933152E-2</v>
      </c>
      <c r="O15" s="178">
        <f>IFERROR('Ενεργοί Πελάτες'!Y15/'Παραδοχές διείσδυσης-κάλυψης'!AB15,0)</f>
        <v>0.56263982102908272</v>
      </c>
      <c r="P15" s="149">
        <f t="shared" ref="P15:P27" si="6">IFERROR((O15-K15)/K15,0)</f>
        <v>1.1973883218383722E-2</v>
      </c>
      <c r="Q15" s="178">
        <f>IFERROR('Ενεργοί Πελάτες'!AB15/'Παραδοχές διείσδυσης-κάλυψης'!AF15,0)</f>
        <v>0.58020610538596151</v>
      </c>
      <c r="R15" s="149">
        <f t="shared" ref="R15:R27" si="7">IFERROR((Q15-O15)/O15,0)</f>
        <v>3.1221189294333283E-2</v>
      </c>
      <c r="S15" s="178">
        <f>IFERROR('Ενεργοί Πελάτες'!AE15/'Παραδοχές διείσδυσης-κάλυψης'!AJ15,0)</f>
        <v>0.6105172742889865</v>
      </c>
      <c r="T15" s="149">
        <f t="shared" ref="T15:T27" si="8">IFERROR((S15-Q15)/Q15,0)</f>
        <v>5.224207160464394E-2</v>
      </c>
      <c r="U15" s="178">
        <f>IFERROR('Ενεργοί Πελάτες'!AH15/'Παραδοχές διείσδυσης-κάλυψης'!AN15,0)</f>
        <v>0.63279145378541568</v>
      </c>
      <c r="V15" s="149">
        <f t="shared" ref="V15:V27" si="9">IFERROR((U15-S15)/S15,0)</f>
        <v>3.648411017095278E-2</v>
      </c>
      <c r="W15" s="178">
        <f>IFERROR('Ενεργοί Πελάτες'!AK15/'Παραδοχές διείσδυσης-κάλυψης'!AR15,0)</f>
        <v>0.65351831701124408</v>
      </c>
      <c r="X15" s="149">
        <f t="shared" ref="X15:X27" si="10">IFERROR((W15-U15)/U15,0)</f>
        <v>3.2754651002061465E-2</v>
      </c>
      <c r="Y15" s="179">
        <f t="shared" ref="Y15:Y27" si="11">IFERROR((W15/O15)^(1/4)-1,0)</f>
        <v>3.8142150566922384E-2</v>
      </c>
    </row>
    <row r="16" spans="2:33" outlineLevel="1">
      <c r="B16" s="40" t="s">
        <v>76</v>
      </c>
      <c r="C16" s="52" t="s">
        <v>166</v>
      </c>
      <c r="D16" s="177">
        <f>IFERROR('Ενεργοί Πελάτες'!E16/'Παραδοχές διείσδυσης-κάλυψης'!D16,0)</f>
        <v>0.42118552362630757</v>
      </c>
      <c r="E16" s="178">
        <f>IFERROR('Ενεργοί Πελάτες'!G16/'Παραδοχές διείσδυσης-κάλυψης'!H16,0)</f>
        <v>0.44157637561079244</v>
      </c>
      <c r="F16" s="149">
        <f t="shared" si="1"/>
        <v>4.8412993421341893E-2</v>
      </c>
      <c r="G16" s="178">
        <f>IFERROR('Ενεργοί Πελάτες'!J16/'Παραδοχές διείσδυσης-κάλυψης'!L16,0)</f>
        <v>0.46092691300027105</v>
      </c>
      <c r="H16" s="149">
        <f t="shared" si="2"/>
        <v>4.3821496027075225E-2</v>
      </c>
      <c r="I16" s="178">
        <f>IFERROR('Ενεργοί Πελάτες'!M16/'Παραδοχές διείσδυσης-κάλυψης'!P16,0)</f>
        <v>0.47962003454231433</v>
      </c>
      <c r="J16" s="149">
        <f t="shared" si="3"/>
        <v>4.0555500264382018E-2</v>
      </c>
      <c r="K16" s="178">
        <f>IFERROR('Ενεργοί Πελάτες'!S16/'Παραδοχές διείσδυσης-κάλυψης'!X16,0)</f>
        <v>0.45549614719295489</v>
      </c>
      <c r="L16" s="149">
        <f t="shared" si="4"/>
        <v>-5.029791420698277E-2</v>
      </c>
      <c r="M16" s="179">
        <f t="shared" si="5"/>
        <v>1.9771377008346303E-2</v>
      </c>
      <c r="O16" s="178">
        <f>IFERROR('Ενεργοί Πελάτες'!Y16/'Παραδοχές διείσδυσης-κάλυψης'!AB16,0)</f>
        <v>0.462175212692573</v>
      </c>
      <c r="P16" s="149">
        <f t="shared" si="6"/>
        <v>1.4663275509087364E-2</v>
      </c>
      <c r="Q16" s="178">
        <f>IFERROR('Ενεργοί Πελάτες'!AB16/'Παραδοχές διείσδυσης-κάλυψης'!AF16,0)</f>
        <v>0.46713830916165544</v>
      </c>
      <c r="R16" s="149">
        <f t="shared" si="7"/>
        <v>1.0738560469671409E-2</v>
      </c>
      <c r="S16" s="178">
        <f>IFERROR('Ενεργοί Πελάτες'!AE16/'Παραδοχές διείσδυσης-κάλυψης'!AJ16,0)</f>
        <v>0.46605540382364419</v>
      </c>
      <c r="T16" s="149">
        <f t="shared" si="8"/>
        <v>-2.3181685525956479E-3</v>
      </c>
      <c r="U16" s="178">
        <f>IFERROR('Ενεργοί Πελάτες'!AH16/'Παραδοχές διείσδυσης-κάλυψης'!AN16,0)</f>
        <v>0.46141421392677673</v>
      </c>
      <c r="V16" s="149">
        <f t="shared" si="9"/>
        <v>-9.9584509884230194E-3</v>
      </c>
      <c r="W16" s="178">
        <f>IFERROR('Ενεργοί Πελάτες'!AK16/'Παραδοχές διείσδυσης-κάλυψης'!AR16,0)</f>
        <v>0.47430283475455176</v>
      </c>
      <c r="X16" s="149">
        <f t="shared" si="10"/>
        <v>2.7932864742264675E-2</v>
      </c>
      <c r="Y16" s="179">
        <f t="shared" si="11"/>
        <v>6.4964968197702699E-3</v>
      </c>
    </row>
    <row r="17" spans="1:25" outlineLevel="1">
      <c r="B17" s="40" t="s">
        <v>77</v>
      </c>
      <c r="C17" s="52" t="s">
        <v>166</v>
      </c>
      <c r="D17" s="177">
        <f>IFERROR('Ενεργοί Πελάτες'!E17/'Παραδοχές διείσδυσης-κάλυψης'!D17,0)</f>
        <v>0.71365517241379306</v>
      </c>
      <c r="E17" s="178">
        <f>IFERROR('Ενεργοί Πελάτες'!G17/'Παραδοχές διείσδυσης-κάλυψης'!H17,0)</f>
        <v>0.73096003925203079</v>
      </c>
      <c r="F17" s="149">
        <f t="shared" si="1"/>
        <v>2.4248218897801228E-2</v>
      </c>
      <c r="G17" s="178">
        <f>IFERROR('Ενεργοί Πελάτες'!J17/'Παραδοχές διείσδυσης-κάλυψης'!L17,0)</f>
        <v>0.75282661617527724</v>
      </c>
      <c r="H17" s="149">
        <f t="shared" si="2"/>
        <v>2.9914873247546957E-2</v>
      </c>
      <c r="I17" s="178">
        <f>IFERROR('Ενεργοί Πελάτες'!M17/'Παραδοχές διείσδυσης-κάλυψης'!P17,0)</f>
        <v>0.76358034700826982</v>
      </c>
      <c r="J17" s="149">
        <f t="shared" si="3"/>
        <v>1.4284472150608497E-2</v>
      </c>
      <c r="K17" s="178">
        <f>IFERROR('Ενεργοί Πελάτες'!S17/'Παραδοχές διείσδυσης-κάλυψης'!X17,0)</f>
        <v>0.77135909213726017</v>
      </c>
      <c r="L17" s="149">
        <f t="shared" si="4"/>
        <v>1.0187199237732742E-2</v>
      </c>
      <c r="M17" s="179">
        <f t="shared" si="5"/>
        <v>1.9628688311241316E-2</v>
      </c>
      <c r="O17" s="178">
        <f>IFERROR('Ενεργοί Πελάτες'!Y17/'Παραδοχές διείσδυσης-κάλυψης'!AB17,0)</f>
        <v>0.77874770988253039</v>
      </c>
      <c r="P17" s="149">
        <f t="shared" si="6"/>
        <v>9.578700530771013E-3</v>
      </c>
      <c r="Q17" s="178">
        <f>IFERROR('Ενεργοί Πελάτες'!AB17/'Παραδοχές διείσδυσης-κάλυψης'!AF17,0)</f>
        <v>0.7981336479673925</v>
      </c>
      <c r="R17" s="149">
        <f t="shared" si="7"/>
        <v>2.4893733668618256E-2</v>
      </c>
      <c r="S17" s="178">
        <f>IFERROR('Ενεργοί Πελάτες'!AE17/'Παραδοχές διείσδυσης-κάλυψης'!AJ17,0)</f>
        <v>0.81727894062366513</v>
      </c>
      <c r="T17" s="149">
        <f t="shared" si="8"/>
        <v>2.3987577400138384E-2</v>
      </c>
      <c r="U17" s="178">
        <f>IFERROR('Ενεργοί Πελάτες'!AH17/'Παραδοχές διείσδυσης-κάλυψης'!AN17,0)</f>
        <v>0.83560187154402377</v>
      </c>
      <c r="V17" s="149">
        <f t="shared" si="9"/>
        <v>2.2419433573531725E-2</v>
      </c>
      <c r="W17" s="178">
        <f>IFERROR('Ενεργοί Πελάτες'!AK17/'Παραδοχές διείσδυσης-κάλυψης'!AR17,0)</f>
        <v>0.85271071579839053</v>
      </c>
      <c r="X17" s="149">
        <f t="shared" si="10"/>
        <v>2.0474875460430777E-2</v>
      </c>
      <c r="Y17" s="179">
        <f t="shared" si="11"/>
        <v>2.2942528287180464E-2</v>
      </c>
    </row>
    <row r="18" spans="1:25" outlineLevel="1">
      <c r="B18" s="40" t="s">
        <v>78</v>
      </c>
      <c r="C18" s="52" t="s">
        <v>166</v>
      </c>
      <c r="D18" s="177">
        <f>IFERROR('Ενεργοί Πελάτες'!E18/'Παραδοχές διείσδυσης-κάλυψης'!D18,0)</f>
        <v>0.2146254458977408</v>
      </c>
      <c r="E18" s="178">
        <f>IFERROR('Ενεργοί Πελάτες'!G18/'Παραδοχές διείσδυσης-κάλυψης'!H18,0)</f>
        <v>0.21881178331356269</v>
      </c>
      <c r="F18" s="149">
        <f t="shared" si="1"/>
        <v>1.9505317267070409E-2</v>
      </c>
      <c r="G18" s="178">
        <f>IFERROR('Ενεργοί Πελάτες'!J18/'Παραδοχές διείσδυσης-κάλυψης'!L18,0)</f>
        <v>0.2400714939622477</v>
      </c>
      <c r="H18" s="149">
        <f t="shared" si="2"/>
        <v>9.7159807057645153E-2</v>
      </c>
      <c r="I18" s="178">
        <f>IFERROR('Ενεργοί Πελάτες'!M18/'Παραδοχές διείσδυσης-κάλυψης'!P18,0)</f>
        <v>0.24497749919639988</v>
      </c>
      <c r="J18" s="149">
        <f t="shared" si="3"/>
        <v>2.0435600883642102E-2</v>
      </c>
      <c r="K18" s="178">
        <f>IFERROR('Ενεργοί Πελάτες'!S18/'Παραδοχές διείσδυσης-κάλυψης'!X18,0)</f>
        <v>0.24291588785046728</v>
      </c>
      <c r="L18" s="149">
        <f t="shared" si="4"/>
        <v>-8.4155130683238842E-3</v>
      </c>
      <c r="M18" s="179">
        <f t="shared" si="5"/>
        <v>3.14393062596523E-2</v>
      </c>
      <c r="O18" s="178">
        <f>IFERROR('Ενεργοί Πελάτες'!Y18/'Παραδοχές διείσδυσης-κάλυψης'!AB18,0)</f>
        <v>0.25099981654742248</v>
      </c>
      <c r="P18" s="149">
        <f t="shared" si="6"/>
        <v>3.3278715396052906E-2</v>
      </c>
      <c r="Q18" s="178">
        <f>IFERROR('Ενεργοί Πελάτες'!AB18/'Παραδοχές διείσδυσης-κάλυψης'!AF18,0)</f>
        <v>0.27387966434565258</v>
      </c>
      <c r="R18" s="149">
        <f t="shared" si="7"/>
        <v>9.115483872836741E-2</v>
      </c>
      <c r="S18" s="178">
        <f>IFERROR('Ενεργοί Πελάτες'!AE18/'Παραδοχές διείσδυσης-κάλυψης'!AJ18,0)</f>
        <v>0.29602371817230555</v>
      </c>
      <c r="T18" s="149">
        <f t="shared" si="8"/>
        <v>8.085322391335284E-2</v>
      </c>
      <c r="U18" s="178">
        <f>IFERROR('Ενεργοί Πελάτες'!AH18/'Παραδοχές διείσδυσης-κάλυψης'!AN18,0)</f>
        <v>0.31397631133671744</v>
      </c>
      <c r="V18" s="149">
        <f t="shared" si="9"/>
        <v>6.0645793098113451E-2</v>
      </c>
      <c r="W18" s="178">
        <f>IFERROR('Ενεργοί Πελάτες'!AK18/'Παραδοχές διείσδυσης-κάλυψης'!AR18,0)</f>
        <v>0.32317308931563343</v>
      </c>
      <c r="X18" s="149">
        <f t="shared" si="10"/>
        <v>2.929131162717909E-2</v>
      </c>
      <c r="Y18" s="179">
        <f t="shared" si="11"/>
        <v>6.5222782701016113E-2</v>
      </c>
    </row>
    <row r="19" spans="1:25" outlineLevel="1">
      <c r="B19" s="40" t="s">
        <v>79</v>
      </c>
      <c r="C19" s="52" t="s">
        <v>166</v>
      </c>
      <c r="D19" s="177">
        <f>IFERROR('Ενεργοί Πελάτες'!E19/'Παραδοχές διείσδυσης-κάλυψης'!D19,0)</f>
        <v>0.57404434416626893</v>
      </c>
      <c r="E19" s="178">
        <f>IFERROR('Ενεργοί Πελάτες'!G19/'Παραδοχές διείσδυσης-κάλυψης'!H19,0)</f>
        <v>0.5947636048901872</v>
      </c>
      <c r="F19" s="149">
        <f t="shared" si="1"/>
        <v>3.6093484648839345E-2</v>
      </c>
      <c r="G19" s="178">
        <f>IFERROR('Ενεργοί Πελάτες'!J19/'Παραδοχές διείσδυσης-κάλυψης'!L19,0)</f>
        <v>0.6146260411721548</v>
      </c>
      <c r="H19" s="149">
        <f t="shared" si="2"/>
        <v>3.3395513980104506E-2</v>
      </c>
      <c r="I19" s="178">
        <f>IFERROR('Ενεργοί Πελάτες'!M19/'Παραδοχές διείσδυσης-κάλυψης'!P19,0)</f>
        <v>0.62659796925862854</v>
      </c>
      <c r="J19" s="149">
        <f t="shared" si="3"/>
        <v>1.9478393827313343E-2</v>
      </c>
      <c r="K19" s="178">
        <f>IFERROR('Ενεργοί Πελάτες'!S19/'Παραδοχές διείσδυσης-κάλυψης'!X19,0)</f>
        <v>0.63870926021727881</v>
      </c>
      <c r="L19" s="149">
        <f t="shared" si="4"/>
        <v>1.9328646999893687E-2</v>
      </c>
      <c r="M19" s="179">
        <f t="shared" si="5"/>
        <v>2.7044928955524794E-2</v>
      </c>
      <c r="O19" s="178">
        <f>IFERROR('Ενεργοί Πελάτες'!Y19/'Παραδοχές διείσδυσης-κάλυψης'!AB19,0)</f>
        <v>0.64697018620170055</v>
      </c>
      <c r="P19" s="149">
        <f t="shared" si="6"/>
        <v>1.2933781454196396E-2</v>
      </c>
      <c r="Q19" s="178">
        <f>IFERROR('Ενεργοί Πελάτες'!AB19/'Παραδοχές διείσδυσης-κάλυψης'!AF19,0)</f>
        <v>0.66725348332939738</v>
      </c>
      <c r="R19" s="149">
        <f t="shared" si="7"/>
        <v>3.1351208386862631E-2</v>
      </c>
      <c r="S19" s="178">
        <f>IFERROR('Ενεργοί Πελάτες'!AE19/'Παραδοχές διείσδυσης-κάλυψης'!AJ19,0)</f>
        <v>0.68735809450370555</v>
      </c>
      <c r="T19" s="149">
        <f t="shared" si="8"/>
        <v>3.0130395234494865E-2</v>
      </c>
      <c r="U19" s="178">
        <f>IFERROR('Ενεργοί Πελάτες'!AH19/'Παραδοχές διείσδυσης-κάλυψης'!AN19,0)</f>
        <v>0.70665042526819677</v>
      </c>
      <c r="V19" s="149">
        <f t="shared" si="9"/>
        <v>2.806736534967395E-2</v>
      </c>
      <c r="W19" s="178">
        <f>IFERROR('Ενεργοί Πελάτες'!AK19/'Παραδοχές διείσδυσης-κάλυψης'!AR19,0)</f>
        <v>0.72484595211189529</v>
      </c>
      <c r="X19" s="149">
        <f t="shared" si="10"/>
        <v>2.574897883460938E-2</v>
      </c>
      <c r="Y19" s="179">
        <f t="shared" si="11"/>
        <v>2.8822284318658964E-2</v>
      </c>
    </row>
    <row r="20" spans="1:25" outlineLevel="1">
      <c r="B20" s="40" t="s">
        <v>80</v>
      </c>
      <c r="C20" s="52" t="s">
        <v>166</v>
      </c>
      <c r="D20" s="177">
        <f>IFERROR('Ενεργοί Πελάτες'!E20/'Παραδοχές διείσδυσης-κάλυψης'!D20,0)</f>
        <v>0.59854947692468241</v>
      </c>
      <c r="E20" s="178">
        <f>IFERROR('Ενεργοί Πελάτες'!G20/'Παραδοχές διείσδυσης-κάλυψης'!H20,0)</f>
        <v>0.61966581619890937</v>
      </c>
      <c r="F20" s="149">
        <f t="shared" si="1"/>
        <v>3.5279187583157977E-2</v>
      </c>
      <c r="G20" s="178">
        <f>IFERROR('Ενεργοί Πελάτες'!J20/'Παραδοχές διείσδυσης-κάλυψης'!L20,0)</f>
        <v>0.6470544955118458</v>
      </c>
      <c r="H20" s="149">
        <f t="shared" si="2"/>
        <v>4.4199112807192208E-2</v>
      </c>
      <c r="I20" s="178">
        <f>IFERROR('Ενεργοί Πελάτες'!M20/'Παραδοχές διείσδυσης-κάλυψης'!P20,0)</f>
        <v>0.65356860300640118</v>
      </c>
      <c r="J20" s="149">
        <f t="shared" si="3"/>
        <v>1.0067324374900556E-2</v>
      </c>
      <c r="K20" s="178">
        <f>IFERROR('Ενεργοί Πελάτες'!S20/'Παραδοχές διείσδυσης-κάλυψης'!X20,0)</f>
        <v>0.65924112025105797</v>
      </c>
      <c r="L20" s="149">
        <f t="shared" si="4"/>
        <v>8.6792988808876807E-3</v>
      </c>
      <c r="M20" s="179">
        <f t="shared" si="5"/>
        <v>2.4438893238192927E-2</v>
      </c>
      <c r="O20" s="178">
        <f>IFERROR('Ενεργοί Πελάτες'!Y20/'Παραδοχές διείσδυσης-κάλυψης'!AB20,0)</f>
        <v>0.66299057069626355</v>
      </c>
      <c r="P20" s="149">
        <f t="shared" si="6"/>
        <v>5.6875251406915935E-3</v>
      </c>
      <c r="Q20" s="178">
        <f>IFERROR('Ενεργοί Πελάτες'!AB20/'Παραδοχές διείσδυσης-κάλυψης'!AF20,0)</f>
        <v>0.6820655966503838</v>
      </c>
      <c r="R20" s="149">
        <f t="shared" si="7"/>
        <v>2.8771187400279195E-2</v>
      </c>
      <c r="S20" s="178">
        <f>IFERROR('Ενεργοί Πελάτες'!AE20/'Παραδοχές διείσδυσης-κάλυψης'!AJ20,0)</f>
        <v>0.70199072685751196</v>
      </c>
      <c r="T20" s="149">
        <f t="shared" si="8"/>
        <v>2.9212923661566047E-2</v>
      </c>
      <c r="U20" s="178">
        <f>IFERROR('Ενεργοί Πελάτες'!AH20/'Παραδοχές διείσδυσης-κάλυψης'!AN20,0)</f>
        <v>0.71513528236789536</v>
      </c>
      <c r="V20" s="149">
        <f t="shared" si="9"/>
        <v>1.8724685394671103E-2</v>
      </c>
      <c r="W20" s="178">
        <f>IFERROR('Ενεργοί Πελάτες'!AK20/'Παραδοχές διείσδυσης-κάλυψης'!AR20,0)</f>
        <v>0.72669794459338699</v>
      </c>
      <c r="X20" s="149">
        <f t="shared" si="10"/>
        <v>1.6168496381840258E-2</v>
      </c>
      <c r="Y20" s="179">
        <f t="shared" si="11"/>
        <v>2.3202623531648037E-2</v>
      </c>
    </row>
    <row r="21" spans="1:25" outlineLevel="1">
      <c r="B21" s="40" t="s">
        <v>81</v>
      </c>
      <c r="C21" s="52" t="s">
        <v>166</v>
      </c>
      <c r="D21" s="177">
        <f>IFERROR('Ενεργοί Πελάτες'!E21/'Παραδοχές διείσδυσης-κάλυψης'!D21,0)</f>
        <v>0.68327347749675249</v>
      </c>
      <c r="E21" s="178">
        <f>IFERROR('Ενεργοί Πελάτες'!G21/'Παραδοχές διείσδυσης-κάλυψης'!H21,0)</f>
        <v>0.6953275093341067</v>
      </c>
      <c r="F21" s="149">
        <f t="shared" si="1"/>
        <v>1.7641591887212538E-2</v>
      </c>
      <c r="G21" s="178">
        <f>IFERROR('Ενεργοί Πελάτες'!J21/'Παραδοχές διείσδυσης-κάλυψης'!L21,0)</f>
        <v>0.71035341309910782</v>
      </c>
      <c r="H21" s="149">
        <f t="shared" si="2"/>
        <v>2.160982208138286E-2</v>
      </c>
      <c r="I21" s="178">
        <f>IFERROR('Ενεργοί Πελάτες'!M21/'Παραδοχές διείσδυσης-κάλυψης'!P21,0)</f>
        <v>0.68951665578053556</v>
      </c>
      <c r="J21" s="149">
        <f t="shared" si="3"/>
        <v>-2.93329446080456E-2</v>
      </c>
      <c r="K21" s="178">
        <f>IFERROR('Ενεργοί Πελάτες'!S21/'Παραδοχές διείσδυσης-κάλυψης'!X21,0)</f>
        <v>0.68801574203376925</v>
      </c>
      <c r="L21" s="149">
        <f t="shared" si="4"/>
        <v>-2.1767621335662558E-3</v>
      </c>
      <c r="M21" s="179">
        <f t="shared" si="5"/>
        <v>1.7306290163554561E-3</v>
      </c>
      <c r="O21" s="178">
        <f>IFERROR('Ενεργοί Πελάτες'!Y21/'Παραδοχές διείσδυσης-κάλυψης'!AB21,0)</f>
        <v>0.68894769613947693</v>
      </c>
      <c r="P21" s="149">
        <f t="shared" si="6"/>
        <v>1.3545534626182073E-3</v>
      </c>
      <c r="Q21" s="178">
        <f>IFERROR('Ενεργοί Πελάτες'!AB21/'Παραδοχές διείσδυσης-κάλυψης'!AF21,0)</f>
        <v>0.70556061987237917</v>
      </c>
      <c r="R21" s="149">
        <f t="shared" si="7"/>
        <v>2.4113475995337339E-2</v>
      </c>
      <c r="S21" s="178">
        <f>IFERROR('Ενεργοί Πελάτες'!AE21/'Παραδοχές διείσδυσης-κάλυψης'!AJ21,0)</f>
        <v>0.72756131891827136</v>
      </c>
      <c r="T21" s="149">
        <f t="shared" si="8"/>
        <v>3.1181869319565549E-2</v>
      </c>
      <c r="U21" s="178">
        <f>IFERROR('Ενεργοί Πελάτες'!AH21/'Παραδοχές διείσδυσης-κάλυψης'!AN21,0)</f>
        <v>0.74451889731381882</v>
      </c>
      <c r="V21" s="149">
        <f t="shared" si="9"/>
        <v>2.3307421594044832E-2</v>
      </c>
      <c r="W21" s="178">
        <f>IFERROR('Ενεργοί Πελάτες'!AK21/'Παραδοχές διείσδυσης-κάλυψης'!AR21,0)</f>
        <v>0.75976331360946747</v>
      </c>
      <c r="X21" s="149">
        <f t="shared" si="10"/>
        <v>2.0475526344125888E-2</v>
      </c>
      <c r="Y21" s="179">
        <f t="shared" si="11"/>
        <v>2.4762009701878362E-2</v>
      </c>
    </row>
    <row r="22" spans="1:25" s="43" customFormat="1" outlineLevel="1">
      <c r="A22"/>
      <c r="B22" s="40" t="s">
        <v>82</v>
      </c>
      <c r="C22" s="52" t="s">
        <v>166</v>
      </c>
      <c r="D22" s="177">
        <f>IFERROR('Ενεργοί Πελάτες'!E22/'Παραδοχές διείσδυσης-κάλυψης'!D22,0)</f>
        <v>0.40797060898761589</v>
      </c>
      <c r="E22" s="178">
        <f>IFERROR('Ενεργοί Πελάτες'!G22/'Παραδοχές διείσδυσης-κάλυψης'!H22,0)</f>
        <v>0.43047675695461202</v>
      </c>
      <c r="F22" s="149">
        <f t="shared" si="1"/>
        <v>5.5166101359226366E-2</v>
      </c>
      <c r="G22" s="178">
        <f>IFERROR('Ενεργοί Πελάτες'!J22/'Παραδοχές διείσδυσης-κάλυψης'!L22,0)</f>
        <v>0.45493109435786977</v>
      </c>
      <c r="H22" s="149">
        <f t="shared" si="2"/>
        <v>5.6807567442801875E-2</v>
      </c>
      <c r="I22" s="178">
        <f>IFERROR('Ενεργοί Πελάτες'!M22/'Παραδοχές διείσδυσης-κάλυψης'!P22,0)</f>
        <v>0.44298946678142548</v>
      </c>
      <c r="J22" s="149">
        <f t="shared" si="3"/>
        <v>-2.6249310553941727E-2</v>
      </c>
      <c r="K22" s="178">
        <f>IFERROR('Ενεργοί Πελάτες'!S22/'Παραδοχές διείσδυσης-κάλυψης'!X22,0)</f>
        <v>0.44336977852537146</v>
      </c>
      <c r="L22" s="149">
        <f t="shared" si="4"/>
        <v>8.5851193417569736E-4</v>
      </c>
      <c r="M22" s="179">
        <f t="shared" si="5"/>
        <v>2.102012528875119E-2</v>
      </c>
      <c r="N22"/>
      <c r="O22" s="178">
        <f>IFERROR('Ενεργοί Πελάτες'!Y22/'Παραδοχές διείσδυσης-κάλυψης'!AB22,0)</f>
        <v>0.44959841348537433</v>
      </c>
      <c r="P22" s="149">
        <f t="shared" si="6"/>
        <v>1.4048397661922367E-2</v>
      </c>
      <c r="Q22" s="178">
        <f>IFERROR('Ενεργοί Πελάτες'!AB22/'Παραδοχές διείσδυσης-κάλυψης'!AF22,0)</f>
        <v>0.46732089901670049</v>
      </c>
      <c r="R22" s="149">
        <f t="shared" si="7"/>
        <v>3.9418478801866774E-2</v>
      </c>
      <c r="S22" s="178">
        <f>IFERROR('Ενεργοί Πελάτες'!AE22/'Παραδοχές διείσδυσης-κάλυψης'!AJ22,0)</f>
        <v>0.48662575266327002</v>
      </c>
      <c r="T22" s="149">
        <f t="shared" si="8"/>
        <v>4.1309630464182685E-2</v>
      </c>
      <c r="U22" s="178">
        <f>IFERROR('Ενεργοί Πελάτες'!AH22/'Παραδοχές διείσδυσης-κάλυψης'!AN22,0)</f>
        <v>0.50304448757468512</v>
      </c>
      <c r="V22" s="149">
        <f t="shared" si="9"/>
        <v>3.3739963044611736E-2</v>
      </c>
      <c r="W22" s="178">
        <f>IFERROR('Ενεργοί Πελάτες'!AK22/'Παραδοχές διείσδυσης-κάλυψης'!AR22,0)</f>
        <v>0.51962796302223557</v>
      </c>
      <c r="X22" s="149">
        <f t="shared" si="10"/>
        <v>3.2966220398326834E-2</v>
      </c>
      <c r="Y22" s="179">
        <f t="shared" si="11"/>
        <v>3.6852396913024998E-2</v>
      </c>
    </row>
    <row r="23" spans="1:25" s="43" customFormat="1" outlineLevel="1">
      <c r="A23"/>
      <c r="B23" s="40" t="s">
        <v>83</v>
      </c>
      <c r="C23" s="52" t="s">
        <v>166</v>
      </c>
      <c r="D23" s="177">
        <f>IFERROR('Ενεργοί Πελάτες'!E23/'Παραδοχές διείσδυσης-κάλυψης'!D23,0)</f>
        <v>0.52750384510992487</v>
      </c>
      <c r="E23" s="178">
        <f>IFERROR('Ενεργοί Πελάτες'!G23/'Παραδοχές διείσδυσης-κάλυψης'!H23,0)</f>
        <v>0.54237916683835341</v>
      </c>
      <c r="F23" s="149">
        <f t="shared" si="1"/>
        <v>2.8199456489892912E-2</v>
      </c>
      <c r="G23" s="178">
        <f>IFERROR('Ενεργοί Πελάτες'!J23/'Παραδοχές διείσδυσης-κάλυψης'!L23,0)</f>
        <v>0.57284755211809513</v>
      </c>
      <c r="H23" s="149">
        <f t="shared" si="2"/>
        <v>5.6175434350379985E-2</v>
      </c>
      <c r="I23" s="178">
        <f>IFERROR('Ενεργοί Πελάτες'!M23/'Παραδοχές διείσδυσης-κάλυψης'!P23,0)</f>
        <v>0.57019543365345093</v>
      </c>
      <c r="J23" s="149">
        <f t="shared" si="3"/>
        <v>-4.6297107403846368E-3</v>
      </c>
      <c r="K23" s="178">
        <f>IFERROR('Ενεργοί Πελάτες'!S23/'Παραδοχές διείσδυσης-κάλυψης'!X23,0)</f>
        <v>0.57462193510497728</v>
      </c>
      <c r="L23" s="149">
        <f t="shared" si="4"/>
        <v>7.7631303063304593E-3</v>
      </c>
      <c r="M23" s="179">
        <f t="shared" si="5"/>
        <v>2.161942662512617E-2</v>
      </c>
      <c r="N23"/>
      <c r="O23" s="178">
        <f>IFERROR('Ενεργοί Πελάτες'!Y23/'Παραδοχές διείσδυσης-κάλυψης'!AB23,0)</f>
        <v>0.58160852642683059</v>
      </c>
      <c r="P23" s="149">
        <f t="shared" si="6"/>
        <v>1.2158587925427755E-2</v>
      </c>
      <c r="Q23" s="178">
        <f>IFERROR('Ενεργοί Πελάτες'!AB23/'Παραδοχές διείσδυσης-κάλυψης'!AF23,0)</f>
        <v>0.59854612835406051</v>
      </c>
      <c r="R23" s="149">
        <f t="shared" si="7"/>
        <v>2.912199728447545E-2</v>
      </c>
      <c r="S23" s="178">
        <f>IFERROR('Ενεργοί Πελάτες'!AE23/'Παραδοχές διείσδυσης-κάλυψης'!AJ23,0)</f>
        <v>0.61729824561403512</v>
      </c>
      <c r="T23" s="149">
        <f t="shared" si="8"/>
        <v>3.1329443749876021E-2</v>
      </c>
      <c r="U23" s="178">
        <f>IFERROR('Ενεργοί Πελάτες'!AH23/'Παραδοχές διείσδυσης-κάλυψης'!AN23,0)</f>
        <v>0.63283592376882514</v>
      </c>
      <c r="V23" s="149">
        <f t="shared" si="9"/>
        <v>2.5170455715995872E-2</v>
      </c>
      <c r="W23" s="178">
        <f>IFERROR('Ενεργοί Πελάτες'!AK23/'Παραδοχές διείσδυσης-κάλυψης'!AR23,0)</f>
        <v>0.6436444534331075</v>
      </c>
      <c r="X23" s="149">
        <f t="shared" si="10"/>
        <v>1.7079513438353282E-2</v>
      </c>
      <c r="Y23" s="179">
        <f t="shared" si="11"/>
        <v>2.5660939773049618E-2</v>
      </c>
    </row>
    <row r="24" spans="1:25" outlineLevel="1">
      <c r="B24" s="40" t="s">
        <v>84</v>
      </c>
      <c r="C24" s="52" t="s">
        <v>166</v>
      </c>
      <c r="D24" s="177">
        <f>IFERROR('Ενεργοί Πελάτες'!E24/'Παραδοχές διείσδυσης-κάλυψης'!D24,0)</f>
        <v>0.16978776529338327</v>
      </c>
      <c r="E24" s="178">
        <f>IFERROR('Ενεργοί Πελάτες'!G24/'Παραδοχές διείσδυσης-κάλυψης'!H24,0)</f>
        <v>0.19004524886877827</v>
      </c>
      <c r="F24" s="149">
        <f t="shared" si="1"/>
        <v>0.11931062017567204</v>
      </c>
      <c r="G24" s="178">
        <f>IFERROR('Ενεργοί Πελάτες'!J24/'Παραδοχές διείσδυσης-κάλυψης'!L24,0)</f>
        <v>0.25175097276264591</v>
      </c>
      <c r="H24" s="149">
        <f t="shared" si="2"/>
        <v>0.32468964239392256</v>
      </c>
      <c r="I24" s="178">
        <f>IFERROR('Ενεργοί Πελάτες'!M24/'Παραδοχές διείσδυσης-κάλυψης'!P24,0)</f>
        <v>0.17886358611541012</v>
      </c>
      <c r="J24" s="149">
        <f t="shared" si="3"/>
        <v>-0.28952176767140031</v>
      </c>
      <c r="K24" s="178">
        <f>IFERROR('Ενεργοί Πελάτες'!S24/'Παραδοχές διείσδυσης-κάλυψης'!X24,0)</f>
        <v>0.1770852428964253</v>
      </c>
      <c r="L24" s="149">
        <f t="shared" si="4"/>
        <v>-9.9424553516295824E-3</v>
      </c>
      <c r="M24" s="179">
        <f t="shared" si="5"/>
        <v>1.0576034353614538E-2</v>
      </c>
      <c r="O24" s="178">
        <f>IFERROR('Ενεργοί Πελάτες'!Y24/'Παραδοχές διείσδυσης-κάλυψης'!AB24,0)</f>
        <v>0.19237557359689375</v>
      </c>
      <c r="P24" s="149">
        <f t="shared" si="6"/>
        <v>8.6344465808545962E-2</v>
      </c>
      <c r="Q24" s="178">
        <f>IFERROR('Ενεργοί Πελάτες'!AB24/'Παραδοχές διείσδυσης-κάλυψης'!AF24,0)</f>
        <v>0.22764493940386504</v>
      </c>
      <c r="R24" s="149">
        <f t="shared" si="7"/>
        <v>0.18333598776357737</v>
      </c>
      <c r="S24" s="178">
        <f>IFERROR('Ενεργοί Πελάτες'!AE24/'Παραδοχές διείσδυσης-κάλυψης'!AJ24,0)</f>
        <v>0.26531254920484965</v>
      </c>
      <c r="T24" s="149">
        <f t="shared" si="8"/>
        <v>0.16546649312576403</v>
      </c>
      <c r="U24" s="178">
        <f>IFERROR('Ενεργοί Πελάτες'!AH24/'Παραδοχές διείσδυσης-κάλυψης'!AN24,0)</f>
        <v>0.2838830476739162</v>
      </c>
      <c r="V24" s="149">
        <f t="shared" si="9"/>
        <v>6.9994798680736908E-2</v>
      </c>
      <c r="W24" s="178">
        <f>IFERROR('Ενεργοί Πελάτες'!AK24/'Παραδοχές διείσδυσης-κάλυψης'!AR24,0)</f>
        <v>0.30726027397260275</v>
      </c>
      <c r="X24" s="149">
        <f t="shared" si="10"/>
        <v>8.23480883773621E-2</v>
      </c>
      <c r="Y24" s="179">
        <f t="shared" si="11"/>
        <v>0.12418845626992758</v>
      </c>
    </row>
    <row r="25" spans="1:25" s="43" customFormat="1" outlineLevel="1">
      <c r="A25"/>
      <c r="B25" s="40" t="s">
        <v>86</v>
      </c>
      <c r="C25" s="52" t="s">
        <v>166</v>
      </c>
      <c r="D25" s="177">
        <f>IFERROR('Ενεργοί Πελάτες'!E25/'Παραδοχές διείσδυσης-κάλυψης'!D25,0)</f>
        <v>0.58293748812464374</v>
      </c>
      <c r="E25" s="178">
        <f>IFERROR('Ενεργοί Πελάτες'!G25/'Παραδοχές διείσδυσης-κάλυψης'!H25,0)</f>
        <v>0.63998557778979626</v>
      </c>
      <c r="F25" s="149">
        <f t="shared" si="1"/>
        <v>9.7863134259353876E-2</v>
      </c>
      <c r="G25" s="178">
        <f>IFERROR('Ενεργοί Πελάτες'!J25/'Παραδοχές διείσδυσης-κάλυψης'!L25,0)</f>
        <v>0.67892197637664287</v>
      </c>
      <c r="H25" s="149">
        <f t="shared" si="2"/>
        <v>6.0839493791898069E-2</v>
      </c>
      <c r="I25" s="178">
        <f>IFERROR('Ενεργοί Πελάτες'!M25/'Παραδοχές διείσδυσης-κάλυψης'!P25,0)</f>
        <v>0.67805642633228835</v>
      </c>
      <c r="J25" s="149">
        <f t="shared" si="3"/>
        <v>-1.2748888303393718E-3</v>
      </c>
      <c r="K25" s="178">
        <f>IFERROR('Ενεργοί Πελάτες'!S25/'Παραδοχές διείσδυσης-κάλυψης'!X25,0)</f>
        <v>0.53368308095862649</v>
      </c>
      <c r="L25" s="149">
        <f t="shared" si="4"/>
        <v>-0.21292231703281617</v>
      </c>
      <c r="M25" s="179">
        <f t="shared" si="5"/>
        <v>-2.1827695183622264E-2</v>
      </c>
      <c r="N25"/>
      <c r="O25" s="178">
        <f>IFERROR('Ενεργοί Πελάτες'!Y25/'Παραδοχές διείσδυσης-κάλυψης'!AB25,0)</f>
        <v>0.52718998862343569</v>
      </c>
      <c r="P25" s="149">
        <f t="shared" si="6"/>
        <v>-1.2166569574451567E-2</v>
      </c>
      <c r="Q25" s="178">
        <f>IFERROR('Ενεργοί Πελάτες'!AB25/'Παραδοχές διείσδυσης-κάλυψης'!AF25,0)</f>
        <v>0.53079365079365082</v>
      </c>
      <c r="R25" s="149">
        <f t="shared" si="7"/>
        <v>6.835604332367495E-3</v>
      </c>
      <c r="S25" s="178">
        <f>IFERROR('Ενεργοί Πελάτες'!AE25/'Παραδοχές διείσδυσης-κάλυψης'!AJ25,0)</f>
        <v>0.53476147971833776</v>
      </c>
      <c r="T25" s="149">
        <f t="shared" si="8"/>
        <v>7.475275785145858E-3</v>
      </c>
      <c r="U25" s="178">
        <f>IFERROR('Ενεργοί Πελάτες'!AH25/'Παραδοχές διείσδυσης-κάλυψης'!AN25,0)</f>
        <v>0.52657579361449092</v>
      </c>
      <c r="V25" s="149">
        <f t="shared" si="9"/>
        <v>-1.5307172289519241E-2</v>
      </c>
      <c r="W25" s="178">
        <f>IFERROR('Ενεργοί Πελάτες'!AK25/'Παραδοχές διείσδυσης-κάλυψης'!AR25,0)</f>
        <v>0.52767208578346592</v>
      </c>
      <c r="X25" s="149">
        <f t="shared" si="10"/>
        <v>2.0819266329162121E-3</v>
      </c>
      <c r="Y25" s="179">
        <f t="shared" si="11"/>
        <v>2.2853806766587326E-4</v>
      </c>
    </row>
    <row r="26" spans="1:25" outlineLevel="1">
      <c r="B26" s="40" t="s">
        <v>87</v>
      </c>
      <c r="C26" s="52" t="s">
        <v>166</v>
      </c>
      <c r="D26" s="177">
        <f>IFERROR('Ενεργοί Πελάτες'!E26/'Παραδοχές διείσδυσης-κάλυψης'!D26,0)</f>
        <v>0.55776892430278879</v>
      </c>
      <c r="E26" s="178">
        <f>IFERROR('Ενεργοί Πελάτες'!G26/'Παραδοχές διείσδυσης-κάλυψης'!H26,0)</f>
        <v>0.48571428571428571</v>
      </c>
      <c r="F26" s="149">
        <f t="shared" si="1"/>
        <v>-0.12918367346938769</v>
      </c>
      <c r="G26" s="178">
        <f>IFERROR('Ενεργοί Πελάτες'!J26/'Παραδοχές διείσδυσης-κάλυψης'!L26,0)</f>
        <v>0.6231435643564357</v>
      </c>
      <c r="H26" s="149">
        <f t="shared" si="2"/>
        <v>0.28294263249854412</v>
      </c>
      <c r="I26" s="178">
        <f>IFERROR('Ενεργοί Πελάτες'!M26/'Παραδοχές διείσδυσης-κάλυψης'!P26,0)</f>
        <v>0.6439732142857143</v>
      </c>
      <c r="J26" s="149">
        <f t="shared" si="3"/>
        <v>3.3426727195346791E-2</v>
      </c>
      <c r="K26" s="178">
        <f>IFERROR('Ενεργοί Πελάτες'!S26/'Παραδοχές διείσδυσης-κάλυψης'!X26,0)</f>
        <v>0.68108707709373262</v>
      </c>
      <c r="L26" s="149">
        <f t="shared" si="4"/>
        <v>5.7632618849193087E-2</v>
      </c>
      <c r="M26" s="179">
        <f t="shared" si="5"/>
        <v>5.1204185632714339E-2</v>
      </c>
      <c r="O26" s="178">
        <f>IFERROR('Ενεργοί Πελάτες'!Y26/'Παραδοχές διείσδυσης-κάλυψης'!AB26,0)</f>
        <v>0.700488334237656</v>
      </c>
      <c r="P26" s="149">
        <f t="shared" si="6"/>
        <v>2.8485722011802814E-2</v>
      </c>
      <c r="Q26" s="178">
        <f>IFERROR('Ενεργοί Πελάτες'!AB26/'Παραδοχές διείσδυσης-κάλυψης'!AF26,0)</f>
        <v>0.53325942350332589</v>
      </c>
      <c r="R26" s="149">
        <f t="shared" si="7"/>
        <v>-0.23873189967728148</v>
      </c>
      <c r="S26" s="178">
        <f>IFERROR('Ενεργοί Πελάτες'!AE26/'Παραδοχές διείσδυσης-κάλυψης'!AJ26,0)</f>
        <v>0.34827284652383034</v>
      </c>
      <c r="T26" s="149">
        <f t="shared" si="8"/>
        <v>-0.34689790527132019</v>
      </c>
      <c r="U26" s="178">
        <f>IFERROR('Ενεργοί Πελάτες'!AH26/'Παραδοχές διείσδυσης-κάλυψης'!AN26,0)</f>
        <v>0.27857028369931081</v>
      </c>
      <c r="V26" s="149">
        <f t="shared" si="9"/>
        <v>-0.20013780436870832</v>
      </c>
      <c r="W26" s="178">
        <f>IFERROR('Ενεργοί Πελάτες'!AK26/'Παραδοχές διείσδυσης-κάλυψης'!AR26,0)</f>
        <v>0.23403193612774451</v>
      </c>
      <c r="X26" s="149">
        <f t="shared" si="10"/>
        <v>-0.15988190477503</v>
      </c>
      <c r="Y26" s="179">
        <f t="shared" si="11"/>
        <v>-0.23972877299845463</v>
      </c>
    </row>
    <row r="27" spans="1:25" ht="15" customHeight="1" outlineLevel="1">
      <c r="B27" s="40" t="s">
        <v>88</v>
      </c>
      <c r="C27" s="52" t="s">
        <v>166</v>
      </c>
      <c r="D27" s="177">
        <f>IFERROR('Ενεργοί Πελάτες'!E27/'Παραδοχές διείσδυσης-κάλυψης'!D27,0)</f>
        <v>0</v>
      </c>
      <c r="E27" s="178">
        <f>IFERROR('Ενεργοί Πελάτες'!G27/'Παραδοχές διείσδυσης-κάλυψης'!H27,0)</f>
        <v>0</v>
      </c>
      <c r="F27" s="149">
        <f t="shared" si="1"/>
        <v>0</v>
      </c>
      <c r="G27" s="178">
        <f>IFERROR('Ενεργοί Πελάτες'!J27/'Παραδοχές διείσδυσης-κάλυψης'!L27,0)</f>
        <v>2.6420079260237781E-3</v>
      </c>
      <c r="H27" s="149">
        <f t="shared" si="2"/>
        <v>0</v>
      </c>
      <c r="I27" s="178">
        <f>IFERROR('Ενεργοί Πελάτες'!M27/'Παραδοχές διείσδυσης-κάλυψης'!P27,0)</f>
        <v>2.6281208935611037E-2</v>
      </c>
      <c r="J27" s="149">
        <f t="shared" si="3"/>
        <v>8.9474375821287779</v>
      </c>
      <c r="K27" s="178">
        <f>IFERROR('Ενεργοί Πελάτες'!S27/'Παραδοχές διείσδυσης-κάλυψης'!X27,0)</f>
        <v>1.3087934560327199E-2</v>
      </c>
      <c r="L27" s="149">
        <f t="shared" si="4"/>
        <v>-0.50200408997955004</v>
      </c>
      <c r="M27" s="179">
        <f t="shared" si="5"/>
        <v>0</v>
      </c>
      <c r="O27" s="178">
        <f>IFERROR('Ενεργοί Πελάτες'!Y27/'Παραδοχές διείσδυσης-κάλυψης'!AB27,0)</f>
        <v>1.9252128841169936E-2</v>
      </c>
      <c r="P27" s="149">
        <f t="shared" si="6"/>
        <v>0.47098296927064043</v>
      </c>
      <c r="Q27" s="178">
        <f>IFERROR('Ενεργοί Πελάτες'!AB27/'Παραδοχές διείσδυσης-κάλυψης'!AF27,0)</f>
        <v>3.4407256803253052E-2</v>
      </c>
      <c r="R27" s="149">
        <f t="shared" si="7"/>
        <v>0.78719231972281722</v>
      </c>
      <c r="S27" s="178">
        <f>IFERROR('Ενεργοί Πελάτες'!AE27/'Παραδοχές διείσδυσης-κάλυψης'!AJ27,0)</f>
        <v>4.3354838709677421E-2</v>
      </c>
      <c r="T27" s="149">
        <f t="shared" si="8"/>
        <v>0.26004926686217006</v>
      </c>
      <c r="U27" s="178">
        <f>IFERROR('Ενεργοί Πελάτες'!AH27/'Παραδοχές διείσδυσης-κάλυψης'!AN27,0)</f>
        <v>4.9944258639910817E-2</v>
      </c>
      <c r="V27" s="149">
        <f t="shared" si="9"/>
        <v>0.15198810850984767</v>
      </c>
      <c r="W27" s="178">
        <f>IFERROR('Ενεργοί Πελάτες'!AK27/'Παραδοχές διείσδυσης-κάλυψης'!AR27,0)</f>
        <v>5.7904603207665072E-2</v>
      </c>
      <c r="X27" s="149">
        <f t="shared" si="10"/>
        <v>0.15938457761775818</v>
      </c>
      <c r="Y27" s="179">
        <f t="shared" si="11"/>
        <v>0.31691754169718145</v>
      </c>
    </row>
    <row r="28" spans="1:25" ht="15" customHeight="1" outlineLevel="1">
      <c r="B28" s="396" t="s">
        <v>95</v>
      </c>
      <c r="C28" s="397"/>
      <c r="D28" s="397"/>
      <c r="E28" s="397"/>
      <c r="F28" s="397"/>
      <c r="G28" s="397"/>
      <c r="H28" s="397"/>
      <c r="I28" s="397"/>
      <c r="J28" s="397"/>
      <c r="K28" s="397"/>
      <c r="L28" s="397"/>
      <c r="M28" s="397"/>
      <c r="N28" s="397"/>
      <c r="O28" s="397"/>
      <c r="P28" s="397"/>
      <c r="Q28" s="397"/>
      <c r="R28" s="397"/>
      <c r="S28" s="397"/>
      <c r="T28" s="397"/>
      <c r="U28" s="397"/>
      <c r="V28" s="397"/>
      <c r="W28" s="397"/>
      <c r="X28" s="397"/>
      <c r="Y28" s="398"/>
    </row>
    <row r="29" spans="1:25" ht="15" customHeight="1" outlineLevel="1">
      <c r="B29" s="40" t="s">
        <v>96</v>
      </c>
      <c r="C29" s="38" t="s">
        <v>166</v>
      </c>
      <c r="D29" s="177">
        <f>IFERROR('Ενεργοί Πελάτες'!E29/'Παραδοχές διείσδυσης-κάλυψης'!D29,0)</f>
        <v>0.52529878858505652</v>
      </c>
      <c r="E29" s="178">
        <f>IFERROR('Ενεργοί Πελάτες'!G29/'Παραδοχές διείσδυσης-κάλυψης'!H29,0)</f>
        <v>0.54046160375202668</v>
      </c>
      <c r="F29" s="149">
        <f t="shared" ref="F29" si="12">IFERROR((E29-D29)/D29,0)</f>
        <v>2.8865124946913883E-2</v>
      </c>
      <c r="G29" s="178">
        <f>IFERROR('Ενεργοί Πελάτες'!J29/'Παραδοχές διείσδυσης-κάλυψης'!L29,0)</f>
        <v>0.55850435201765758</v>
      </c>
      <c r="H29" s="149">
        <f t="shared" ref="H29:L29" si="13">IFERROR((G29-E29)/E29,0)</f>
        <v>3.3383959453129317E-2</v>
      </c>
      <c r="I29" s="178">
        <f>IFERROR('Ενεργοί Πελάτες'!M29/'Παραδοχές διείσδυσης-κάλυψης'!P29,0)</f>
        <v>0.55934135450770006</v>
      </c>
      <c r="J29" s="149">
        <f t="shared" si="13"/>
        <v>1.4986498977469377E-3</v>
      </c>
      <c r="K29" s="178">
        <f>IFERROR('Ενεργοί Πελάτες'!S29/'Παραδοχές διείσδυσης-κάλυψης'!X29,0)</f>
        <v>0.55880800576370038</v>
      </c>
      <c r="L29" s="149">
        <f t="shared" si="13"/>
        <v>-9.535299682411414E-4</v>
      </c>
      <c r="M29" s="179">
        <f>IFERROR((K29/D29)^(1/4)-1,0)</f>
        <v>1.5579802144898292E-2</v>
      </c>
      <c r="O29" s="178">
        <f>IFERROR('Ενεργοί Πελάτες'!Y29/'Παραδοχές διείσδυσης-κάλυψης'!AB29,0)</f>
        <v>0.56508050858419923</v>
      </c>
      <c r="P29" s="149">
        <f t="shared" ref="P29" si="14">IFERROR((O29-K29)/K29,0)</f>
        <v>1.1224790546668121E-2</v>
      </c>
      <c r="Q29" s="178">
        <f>IFERROR('Ενεργοί Πελάτες'!AB29/'Παραδοχές διείσδυσης-κάλυψης'!AF29,0)</f>
        <v>0.58203203781409762</v>
      </c>
      <c r="R29" s="149">
        <f t="shared" ref="R29:X29" si="15">IFERROR((Q29-O29)/O29,0)</f>
        <v>2.9998432032933151E-2</v>
      </c>
      <c r="S29" s="178">
        <f>IFERROR('Ενεργοί Πελάτες'!AE29/'Παραδοχές διείσδυσης-κάλυψης'!AJ29,0)</f>
        <v>0.59830811376662529</v>
      </c>
      <c r="T29" s="149">
        <f t="shared" si="15"/>
        <v>2.796422687255282E-2</v>
      </c>
      <c r="U29" s="178">
        <f>IFERROR('Ενεργοί Πελάτες'!AH29/'Παραδοχές διείσδυσης-κάλυψης'!AN29,0)</f>
        <v>0.61159980612082609</v>
      </c>
      <c r="V29" s="149">
        <f t="shared" si="15"/>
        <v>2.2215463986479261E-2</v>
      </c>
      <c r="W29" s="178">
        <f>IFERROR('Ενεργοί Πελάτες'!AK29/'Παραδοχές διείσδυσης-κάλυψης'!AR29,0)</f>
        <v>0.62421409716413656</v>
      </c>
      <c r="X29" s="149">
        <f t="shared" si="15"/>
        <v>2.0625073646309198E-2</v>
      </c>
      <c r="Y29" s="179">
        <f t="shared" ref="Y29" si="16">IFERROR((W29/O29)^(1/4)-1,0)</f>
        <v>2.5193422813720501E-2</v>
      </c>
    </row>
    <row r="30" spans="1:25" ht="15" customHeight="1">
      <c r="K30" s="43"/>
    </row>
    <row r="31" spans="1:25" ht="15" customHeight="1">
      <c r="K31" s="43"/>
    </row>
    <row r="32" spans="1:25" ht="15.6">
      <c r="B32" s="332" t="s">
        <v>35</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row>
    <row r="33" spans="1:33" ht="5.45" customHeight="1" outlineLevel="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3" ht="14.25" customHeight="1" outlineLevel="1">
      <c r="B34" s="352"/>
      <c r="C34" s="344" t="s">
        <v>93</v>
      </c>
      <c r="D34" s="347" t="s">
        <v>106</v>
      </c>
      <c r="E34" s="348"/>
      <c r="F34" s="348"/>
      <c r="G34" s="348"/>
      <c r="H34" s="348"/>
      <c r="I34" s="348"/>
      <c r="J34" s="349"/>
      <c r="K34" s="348"/>
      <c r="L34" s="349"/>
      <c r="M34" s="393" t="str">
        <f>"Ετήσιος ρυθμός ανάπτυξης (CAGR) "&amp;($C$3-5)&amp;" - "&amp;(($C$3-1))</f>
        <v>Ετήσιος ρυθμός ανάπτυξης (CAGR) 2019 - 2023</v>
      </c>
      <c r="N34" s="85"/>
      <c r="O34" s="399" t="s">
        <v>107</v>
      </c>
      <c r="P34" s="400"/>
      <c r="Q34" s="400"/>
      <c r="R34" s="400"/>
      <c r="S34" s="400"/>
      <c r="T34" s="400"/>
      <c r="U34" s="400"/>
      <c r="V34" s="400"/>
      <c r="W34" s="400"/>
      <c r="X34" s="401"/>
      <c r="Y34" s="393" t="str">
        <f>"Ετήσιος ρυθμός ανάπτυξης (CAGR) "&amp;$C$3&amp;" - "&amp;$E$3</f>
        <v>Ετήσιος ρυθμός ανάπτυξης (CAGR) 2024 - 2028</v>
      </c>
    </row>
    <row r="35" spans="1:33" ht="15.75" customHeight="1" outlineLevel="1">
      <c r="B35" s="353"/>
      <c r="C35" s="345"/>
      <c r="D35" s="56">
        <f>$C$3-5</f>
        <v>2019</v>
      </c>
      <c r="E35" s="347">
        <f>$C$3-4</f>
        <v>2020</v>
      </c>
      <c r="F35" s="349"/>
      <c r="G35" s="347">
        <f>$C$3-3</f>
        <v>2021</v>
      </c>
      <c r="H35" s="349"/>
      <c r="I35" s="347">
        <f>$C$3+-2</f>
        <v>2022</v>
      </c>
      <c r="J35" s="349"/>
      <c r="K35" s="347">
        <f>$C$3-1</f>
        <v>2023</v>
      </c>
      <c r="L35" s="349"/>
      <c r="M35" s="394"/>
      <c r="N35" s="85"/>
      <c r="O35" s="347">
        <f>$C$3</f>
        <v>2024</v>
      </c>
      <c r="P35" s="349"/>
      <c r="Q35" s="347">
        <f>$C$3+1</f>
        <v>2025</v>
      </c>
      <c r="R35" s="349"/>
      <c r="S35" s="347">
        <f>$C$3+2</f>
        <v>2026</v>
      </c>
      <c r="T35" s="349"/>
      <c r="U35" s="347">
        <f>$C$3+3</f>
        <v>2027</v>
      </c>
      <c r="V35" s="349"/>
      <c r="W35" s="347">
        <f>$C$3+4</f>
        <v>2028</v>
      </c>
      <c r="X35" s="349"/>
      <c r="Y35" s="394"/>
    </row>
    <row r="36" spans="1:33" ht="15" customHeight="1" outlineLevel="1">
      <c r="B36" s="354"/>
      <c r="C36" s="346"/>
      <c r="D36" s="56" t="s">
        <v>165</v>
      </c>
      <c r="E36" s="56" t="s">
        <v>165</v>
      </c>
      <c r="F36" s="55" t="s">
        <v>110</v>
      </c>
      <c r="G36" s="56" t="s">
        <v>165</v>
      </c>
      <c r="H36" s="55" t="s">
        <v>110</v>
      </c>
      <c r="I36" s="56" t="s">
        <v>165</v>
      </c>
      <c r="J36" s="55" t="s">
        <v>110</v>
      </c>
      <c r="K36" s="56" t="s">
        <v>165</v>
      </c>
      <c r="L36" s="55" t="s">
        <v>110</v>
      </c>
      <c r="M36" s="395"/>
      <c r="O36" s="56" t="s">
        <v>165</v>
      </c>
      <c r="P36" s="55" t="s">
        <v>110</v>
      </c>
      <c r="Q36" s="56" t="s">
        <v>165</v>
      </c>
      <c r="R36" s="55" t="s">
        <v>110</v>
      </c>
      <c r="S36" s="56" t="s">
        <v>165</v>
      </c>
      <c r="T36" s="55" t="s">
        <v>110</v>
      </c>
      <c r="U36" s="56" t="s">
        <v>165</v>
      </c>
      <c r="V36" s="55" t="s">
        <v>110</v>
      </c>
      <c r="W36" s="56" t="s">
        <v>165</v>
      </c>
      <c r="X36" s="55" t="s">
        <v>110</v>
      </c>
      <c r="Y36" s="395"/>
    </row>
    <row r="37" spans="1:33" outlineLevel="1">
      <c r="B37" s="40" t="s">
        <v>74</v>
      </c>
      <c r="C37" s="52" t="s">
        <v>166</v>
      </c>
      <c r="D37" s="177">
        <f>IFERROR('Ανάπτυξη δικτύου '!E37/'Παραδοχές διείσδυσης-κάλυψης'!D79,0)</f>
        <v>0.76173994666666667</v>
      </c>
      <c r="E37" s="178">
        <f>IFERROR('Ανάπτυξη δικτύου '!G37/'Παραδοχές διείσδυσης-κάλυψης'!E79,0)</f>
        <v>0.76750527999999996</v>
      </c>
      <c r="F37" s="149">
        <f>IFERROR((E37-D37)/D37,0)</f>
        <v>7.5686372476093449E-3</v>
      </c>
      <c r="G37" s="178">
        <f>IFERROR('Ανάπτυξη δικτύου '!J37/'Παραδοχές διείσδυσης-κάλυψης'!F79,0)</f>
        <v>0.77122927999999991</v>
      </c>
      <c r="H37" s="149">
        <f>IFERROR((G37-E37)/E37,0)</f>
        <v>4.852083884035234E-3</v>
      </c>
      <c r="I37" s="178">
        <f>IFERROR('Ανάπτυξη δικτύου '!M37/'Παραδοχές διείσδυσης-κάλυψης'!G79,0)</f>
        <v>0.77400794666666661</v>
      </c>
      <c r="J37" s="149">
        <f>IFERROR((I37-G37)/G37,0)</f>
        <v>3.6029060860691227E-3</v>
      </c>
      <c r="K37" s="178">
        <f>IFERROR('Ανάπτυξη δικτύου '!S37/'Παραδοχές διείσδυσης-κάλυψης'!I79,0)</f>
        <v>0.77552261333333328</v>
      </c>
      <c r="L37" s="149">
        <f>IFERROR((K37-I37)/I37,0)</f>
        <v>1.9569135862102056E-3</v>
      </c>
      <c r="M37" s="179">
        <f>IFERROR((K37/D37)^(1/4)-1,0)</f>
        <v>4.4930440333605937E-3</v>
      </c>
      <c r="O37" s="178">
        <f>IFERROR('Ανάπτυξη δικτύου '!Y37/'Παραδοχές διείσδυσης-κάλυψης'!J79,0)</f>
        <v>0.77666927999999991</v>
      </c>
      <c r="P37" s="149">
        <f>IFERROR((O37-K37)/K37,0)</f>
        <v>1.4785728319875202E-3</v>
      </c>
      <c r="Q37" s="178">
        <f>IFERROR('Ανάπτυξη δικτύου '!AB37/'Παραδοχές διείσδυσης-κάλυψης'!K79,0)</f>
        <v>0.77880261333333334</v>
      </c>
      <c r="R37" s="149">
        <f>IFERROR((Q37-O37)/O37,0)</f>
        <v>2.7467718735230931E-3</v>
      </c>
      <c r="S37" s="178">
        <f>IFERROR('Ανάπτυξη δικτύου '!AE37/'Παραδοχές διείσδυσης-κάλυψης'!L79,0)</f>
        <v>0.78040261333333327</v>
      </c>
      <c r="T37" s="149">
        <f>IFERROR((S37-Q37)/Q37,0)</f>
        <v>2.0544358385648134E-3</v>
      </c>
      <c r="U37" s="178">
        <f>IFERROR('Ανάπτυξη δικτύου '!AH37/'Παραδοχές διείσδυσης-κάλυψης'!M79,0)</f>
        <v>0.78200261333333332</v>
      </c>
      <c r="V37" s="149">
        <f>IFERROR((U37-S37)/S37,0)</f>
        <v>2.0502237853432686E-3</v>
      </c>
      <c r="W37" s="178">
        <f>IFERROR('Ανάπτυξη δικτύου '!AK37/'Παραδοχές διείσδυσης-κάλυψης'!N79,0)</f>
        <v>0.78360261333333325</v>
      </c>
      <c r="X37" s="149">
        <f>IFERROR((W37-U37)/U37,0)</f>
        <v>2.0460289680872528E-3</v>
      </c>
      <c r="Y37" s="179">
        <f>IFERROR((W37/O37)^(1/4)-1,0)</f>
        <v>2.2243197386278002E-3</v>
      </c>
    </row>
    <row r="38" spans="1:33" outlineLevel="1">
      <c r="B38" s="40" t="s">
        <v>75</v>
      </c>
      <c r="C38" s="52" t="s">
        <v>166</v>
      </c>
      <c r="D38" s="177">
        <f>IFERROR('Ανάπτυξη δικτύου '!E38/'Παραδοχές διείσδυσης-κάλυψης'!D80,0)</f>
        <v>0.29704799126637549</v>
      </c>
      <c r="E38" s="178">
        <f>IFERROR('Ανάπτυξη δικτύου '!G38/'Παραδοχές διείσδυσης-κάλυψης'!E80,0)</f>
        <v>0.33459820960698688</v>
      </c>
      <c r="F38" s="149">
        <f t="shared" ref="F38:F50" si="17">IFERROR((E38-D38)/D38,0)</f>
        <v>0.12641128519512029</v>
      </c>
      <c r="G38" s="178">
        <f>IFERROR('Ανάπτυξη δικτύου '!J38/'Παραδοχές διείσδυσης-κάλυψης'!F80,0)</f>
        <v>0.37824668122270738</v>
      </c>
      <c r="H38" s="149">
        <f t="shared" ref="H38:H50" si="18">IFERROR((G38-E38)/E38,0)</f>
        <v>0.13045040398449595</v>
      </c>
      <c r="I38" s="178">
        <f>IFERROR('Ανάπτυξη δικτύου '!M38/'Παραδοχές διείσδυσης-κάλυψης'!G80,0)</f>
        <v>0.41666371179039297</v>
      </c>
      <c r="J38" s="149">
        <f t="shared" ref="J38:J50" si="19">IFERROR((I38-G38)/G38,0)</f>
        <v>0.10156607440282092</v>
      </c>
      <c r="K38" s="178">
        <f>IFERROR('Ανάπτυξη δικτύου '!S38/'Παραδοχές διείσδυσης-κάλυψης'!I80,0)</f>
        <v>0.4386942794759825</v>
      </c>
      <c r="L38" s="149">
        <f t="shared" ref="L38:L50" si="20">IFERROR((K38-I38)/I38,0)</f>
        <v>5.2873737410260094E-2</v>
      </c>
      <c r="M38" s="179">
        <f t="shared" ref="M38:M50" si="21">IFERROR((K38/D38)^(1/4)-1,0)</f>
        <v>0.10238637738460499</v>
      </c>
      <c r="O38" s="178">
        <f>IFERROR('Ανάπτυξη δικτύου '!Y38/'Παραδοχές διείσδυσης-κάλυψης'!J80,0)</f>
        <v>0.44808292576419212</v>
      </c>
      <c r="P38" s="149">
        <f t="shared" ref="P38:P50" si="22">IFERROR((O38-K38)/K38,0)</f>
        <v>2.1401341953727549E-2</v>
      </c>
      <c r="Q38" s="178">
        <f>IFERROR('Ανάπτυξη δικτύου '!AB38/'Παραδοχές διείσδυσης-κάλυψης'!K80,0)</f>
        <v>0.46876414847161568</v>
      </c>
      <c r="R38" s="149">
        <f t="shared" ref="R38:R50" si="23">IFERROR((Q38-O38)/O38,0)</f>
        <v>4.615490017199908E-2</v>
      </c>
      <c r="S38" s="178">
        <f>IFERROR('Ανάπτυξη δικτύου '!AE38/'Παραδοχές διείσδυσης-κάλυψης'!L80,0)</f>
        <v>0.47752397379912659</v>
      </c>
      <c r="T38" s="149">
        <f t="shared" ref="T38:T50" si="24">IFERROR((S38-Q38)/Q38,0)</f>
        <v>1.8687063326135161E-2</v>
      </c>
      <c r="U38" s="178">
        <f>IFERROR('Ανάπτυξη δικτύου '!AH38/'Παραδοχές διείσδυσης-κάλυψης'!M80,0)</f>
        <v>0.49065061135371174</v>
      </c>
      <c r="V38" s="149">
        <f t="shared" ref="V38:V50" si="25">IFERROR((U38-S38)/S38,0)</f>
        <v>2.7488960292718106E-2</v>
      </c>
      <c r="W38" s="178">
        <f>IFERROR('Ανάπτυξη δικτύου '!AK38/'Παραδοχές διείσδυσης-κάλυψης'!N80,0)</f>
        <v>0.50268554585152836</v>
      </c>
      <c r="X38" s="149">
        <f t="shared" ref="X38:X50" si="26">IFERROR((W38-U38)/U38,0)</f>
        <v>2.4528522372798171E-2</v>
      </c>
      <c r="Y38" s="179">
        <f t="shared" ref="Y38:Y50" si="27">IFERROR((W38/O38)^(1/4)-1,0)</f>
        <v>2.9163797012503156E-2</v>
      </c>
    </row>
    <row r="39" spans="1:33" outlineLevel="1">
      <c r="B39" s="40" t="s">
        <v>76</v>
      </c>
      <c r="C39" s="52" t="s">
        <v>166</v>
      </c>
      <c r="D39" s="177">
        <f>IFERROR('Ανάπτυξη δικτύου '!E39/'Παραδοχές διείσδυσης-κάλυψης'!D81,0)</f>
        <v>0.26816545961002786</v>
      </c>
      <c r="E39" s="178">
        <f>IFERROR('Ανάπτυξη δικτύου '!G39/'Παραδοχές διείσδυσης-κάλυψης'!E81,0)</f>
        <v>0.30354428969359332</v>
      </c>
      <c r="F39" s="149">
        <f t="shared" si="17"/>
        <v>0.13192910874880806</v>
      </c>
      <c r="G39" s="178">
        <f>IFERROR('Ανάπτυξη δικτύου '!J39/'Παραδοχές διείσδυσης-κάλυψης'!F81,0)</f>
        <v>0.35673091922005568</v>
      </c>
      <c r="H39" s="149">
        <f t="shared" si="18"/>
        <v>0.17521867922519818</v>
      </c>
      <c r="I39" s="178">
        <f>IFERROR('Ανάπτυξη δικτύου '!M39/'Παραδοχές διείσδυσης-κάλυψης'!G81,0)</f>
        <v>0.37321002785515317</v>
      </c>
      <c r="J39" s="149">
        <f t="shared" si="19"/>
        <v>4.6194786454526723E-2</v>
      </c>
      <c r="K39" s="178">
        <f>IFERROR('Ανάπτυξη δικτύου '!S39/'Παραδοχές διείσδυσης-κάλυψης'!I81,0)</f>
        <v>0.40996211699164342</v>
      </c>
      <c r="L39" s="149">
        <f t="shared" si="20"/>
        <v>9.8475620678536893E-2</v>
      </c>
      <c r="M39" s="179">
        <f t="shared" si="21"/>
        <v>0.11194990495122314</v>
      </c>
      <c r="O39" s="178">
        <f>IFERROR('Ανάπτυξη δικτύου '!Y39/'Παραδοχές διείσδυσης-κάλυψης'!J81,0)</f>
        <v>0.42054707520891366</v>
      </c>
      <c r="P39" s="149">
        <f t="shared" si="22"/>
        <v>2.5819356907765205E-2</v>
      </c>
      <c r="Q39" s="178">
        <f>IFERROR('Ανάπτυξη δικτύου '!AB39/'Παραδοχές διείσδυσης-κάλυψης'!K81,0)</f>
        <v>0.45564456824512534</v>
      </c>
      <c r="R39" s="149">
        <f t="shared" si="23"/>
        <v>8.3456752181135546E-2</v>
      </c>
      <c r="S39" s="178">
        <f>IFERROR('Ανάπτυξη δικτύου '!AE39/'Παραδοχές διείσδυσης-κάλυψης'!L81,0)</f>
        <v>0.4957559888579387</v>
      </c>
      <c r="T39" s="149">
        <f t="shared" si="24"/>
        <v>8.8032258932217597E-2</v>
      </c>
      <c r="U39" s="178">
        <f>IFERROR('Ανάπτυξη δικτύου '!AH39/'Παραδοχές διείσδυσης-κάλυψης'!M81,0)</f>
        <v>0.53893147632311977</v>
      </c>
      <c r="V39" s="149">
        <f t="shared" si="25"/>
        <v>8.7090198475753E-2</v>
      </c>
      <c r="W39" s="178">
        <f>IFERROR('Ανάπτυξη δικτύου '!AK39/'Παραδοχές διείσδυσης-κάλυψης'!N81,0)</f>
        <v>0.55954428969359327</v>
      </c>
      <c r="X39" s="149">
        <f t="shared" si="26"/>
        <v>3.8247558875397637E-2</v>
      </c>
      <c r="Y39" s="179">
        <f t="shared" si="27"/>
        <v>7.4001685103475712E-2</v>
      </c>
    </row>
    <row r="40" spans="1:33" outlineLevel="1">
      <c r="B40" s="40" t="s">
        <v>77</v>
      </c>
      <c r="C40" s="52" t="s">
        <v>166</v>
      </c>
      <c r="D40" s="177">
        <f>IFERROR('Ανάπτυξη δικτύου '!E40/'Παραδοχές διείσδυσης-κάλυψης'!D82,0)</f>
        <v>0.51869346153846163</v>
      </c>
      <c r="E40" s="178">
        <f>IFERROR('Ανάπτυξη δικτύου '!G40/'Παραδοχές διείσδυσης-κάλυψης'!E82,0)</f>
        <v>0.52495115384615387</v>
      </c>
      <c r="F40" s="149">
        <f t="shared" si="17"/>
        <v>1.2064336205688276E-2</v>
      </c>
      <c r="G40" s="178">
        <f>IFERROR('Ανάπτυξη δικτύου '!J40/'Παραδοχές διείσδυσης-κάλυψης'!F82,0)</f>
        <v>0.52902423076923089</v>
      </c>
      <c r="H40" s="149">
        <f t="shared" si="18"/>
        <v>7.7589636544940317E-3</v>
      </c>
      <c r="I40" s="178">
        <f>IFERROR('Ανάπτυξη δικτύου '!M40/'Παραδοχές διείσδυσης-κάλυψης'!G82,0)</f>
        <v>0.52944730769230774</v>
      </c>
      <c r="J40" s="149">
        <f t="shared" si="19"/>
        <v>7.99730708859369E-4</v>
      </c>
      <c r="K40" s="178">
        <f>IFERROR('Ανάπτυξη δικτύου '!S40/'Παραδοχές διείσδυσης-κάλυψης'!I82,0)</f>
        <v>0.52951653846153857</v>
      </c>
      <c r="L40" s="149">
        <f t="shared" si="20"/>
        <v>1.3076045193727827E-4</v>
      </c>
      <c r="M40" s="179">
        <f t="shared" si="21"/>
        <v>5.1761810919892515E-3</v>
      </c>
      <c r="O40" s="178">
        <f>IFERROR('Ανάπτυξη δικτύου '!Y40/'Παραδοχές διείσδυσης-κάλυψης'!J82,0)</f>
        <v>0.53105500000000005</v>
      </c>
      <c r="P40" s="149">
        <f t="shared" si="22"/>
        <v>2.9054079083749612E-3</v>
      </c>
      <c r="Q40" s="178">
        <f>IFERROR('Ανάπτυξη δικτύου '!AB40/'Παραδοχές διείσδυσης-κάλυψης'!K82,0)</f>
        <v>0.53355500000000011</v>
      </c>
      <c r="R40" s="149">
        <f t="shared" si="23"/>
        <v>4.7076103228480244E-3</v>
      </c>
      <c r="S40" s="178">
        <f>IFERROR('Ανάπτυξη δικτύου '!AE40/'Παραδοχές διείσδυσης-κάλυψης'!L82,0)</f>
        <v>0.53586269230769235</v>
      </c>
      <c r="T40" s="149">
        <f t="shared" si="24"/>
        <v>4.325125446659168E-3</v>
      </c>
      <c r="U40" s="178">
        <f>IFERROR('Ανάπτυξη δικτύου '!AH40/'Παραδοχές διείσδυσης-κάλυψης'!M82,0)</f>
        <v>0.53817038461538469</v>
      </c>
      <c r="V40" s="149">
        <f t="shared" si="25"/>
        <v>4.3064992969640567E-3</v>
      </c>
      <c r="W40" s="178">
        <f>IFERROR('Ανάπτυξη δικτύου '!AK40/'Παραδοχές διείσδυσης-κάλυψης'!N82,0)</f>
        <v>0.54047807692307703</v>
      </c>
      <c r="X40" s="149">
        <f t="shared" si="26"/>
        <v>4.2880328863536162E-3</v>
      </c>
      <c r="Y40" s="179">
        <f t="shared" si="27"/>
        <v>4.4068018912950535E-3</v>
      </c>
    </row>
    <row r="41" spans="1:33" outlineLevel="1">
      <c r="B41" s="40" t="s">
        <v>78</v>
      </c>
      <c r="C41" s="52" t="s">
        <v>166</v>
      </c>
      <c r="D41" s="177">
        <f>IFERROR('Ανάπτυξη δικτύου '!E41/'Παραδοχές διείσδυσης-κάλυψης'!D83,0)</f>
        <v>0.47891696000000006</v>
      </c>
      <c r="E41" s="178">
        <f>IFERROR('Ανάπτυξη δικτύου '!G41/'Παραδοχές διείσδυσης-κάλυψης'!E83,0)</f>
        <v>0.57612762666666673</v>
      </c>
      <c r="F41" s="149">
        <f t="shared" si="17"/>
        <v>0.20298021324337032</v>
      </c>
      <c r="G41" s="178">
        <f>IFERROR('Ανάπτυξη δικτύου '!J41/'Παραδοχές διείσδυσης-κάλυψης'!F83,0)</f>
        <v>0.65331696000000006</v>
      </c>
      <c r="H41" s="149">
        <f t="shared" si="18"/>
        <v>0.13397957285945808</v>
      </c>
      <c r="I41" s="178">
        <f>IFERROR('Ανάπτυξη δικτύου '!M41/'Παραδοχές διείσδυσης-κάλυψης'!G83,0)</f>
        <v>0.70889829333333332</v>
      </c>
      <c r="J41" s="149">
        <f t="shared" si="19"/>
        <v>8.5075601486502436E-2</v>
      </c>
      <c r="K41" s="178">
        <f>IFERROR('Ανάπτυξη δικτύου '!S41/'Παραδοχές διείσδυσης-κάλυψης'!I83,0)</f>
        <v>0.76197295999999992</v>
      </c>
      <c r="L41" s="149">
        <f t="shared" si="20"/>
        <v>7.4869226186315835E-2</v>
      </c>
      <c r="M41" s="179">
        <f t="shared" si="21"/>
        <v>0.12310364231249982</v>
      </c>
      <c r="O41" s="178">
        <f>IFERROR('Ανάπτυξη δικτύου '!Y41/'Παραδοχές διείσδυσης-κάλυψης'!J83,0)</f>
        <v>0.77637296</v>
      </c>
      <c r="P41" s="149">
        <f t="shared" si="22"/>
        <v>1.8898308412414112E-2</v>
      </c>
      <c r="Q41" s="178">
        <f>IFERROR('Ανάπτυξη δικτύου '!AB41/'Παραδοχές διείσδυσης-κάλυψης'!K83,0)</f>
        <v>0.79770629333333332</v>
      </c>
      <c r="R41" s="149">
        <f t="shared" si="23"/>
        <v>2.7478202400729304E-2</v>
      </c>
      <c r="S41" s="178">
        <f>IFERROR('Ανάπτυξη δικτύου '!AE41/'Παραδοχές διείσδυσης-κάλυψης'!L83,0)</f>
        <v>0.81667162666666659</v>
      </c>
      <c r="T41" s="149">
        <f t="shared" si="24"/>
        <v>2.377483228079327E-2</v>
      </c>
      <c r="U41" s="178">
        <f>IFERROR('Ανάπτυξη δικτύου '!AH41/'Παραδοχές διείσδυσης-κάλυψης'!M83,0)</f>
        <v>0.84173829333333328</v>
      </c>
      <c r="V41" s="149">
        <f t="shared" si="25"/>
        <v>3.0693691133826931E-2</v>
      </c>
      <c r="W41" s="178">
        <f>IFERROR('Ανάπτυξη δικτύου '!AK41/'Παραδοχές διείσδυσης-κάλυψης'!N83,0)</f>
        <v>0.88413829333333327</v>
      </c>
      <c r="X41" s="149">
        <f t="shared" si="26"/>
        <v>5.0371950920865785E-2</v>
      </c>
      <c r="Y41" s="179">
        <f t="shared" si="27"/>
        <v>3.3028848734184102E-2</v>
      </c>
    </row>
    <row r="42" spans="1:33" outlineLevel="1">
      <c r="B42" s="40" t="s">
        <v>79</v>
      </c>
      <c r="C42" s="52" t="s">
        <v>166</v>
      </c>
      <c r="D42" s="177">
        <f>IFERROR('Ανάπτυξη δικτύου '!E42/'Παραδοχές διείσδυσης-κάλυψης'!D84,0)</f>
        <v>0.75266855834328938</v>
      </c>
      <c r="E42" s="178">
        <f>IFERROR('Ανάπτυξη δικτύου '!G42/'Παραδοχές διείσδυσης-κάλυψης'!E84,0)</f>
        <v>0.75456023496614877</v>
      </c>
      <c r="F42" s="149">
        <f t="shared" si="17"/>
        <v>2.5132930051219135E-3</v>
      </c>
      <c r="G42" s="178">
        <f>IFERROR('Ανάπτυξη δικτύου '!J42/'Παραδοχές διείσδυσης-κάλυψης'!F84,0)</f>
        <v>0.75658134209478278</v>
      </c>
      <c r="H42" s="149">
        <f t="shared" si="18"/>
        <v>2.6785232443698624E-3</v>
      </c>
      <c r="I42" s="178">
        <f>IFERROR('Ανάπτυξη δικτύου '!M42/'Παραδοχές διείσδυσης-κάλυψης'!G84,0)</f>
        <v>0.75724342891278362</v>
      </c>
      <c r="J42" s="149">
        <f t="shared" si="19"/>
        <v>8.7510328521674694E-4</v>
      </c>
      <c r="K42" s="178">
        <f>IFERROR('Ανάπτυξη δικτύου '!S42/'Παραδοχές διείσδυσης-κάλυψης'!I84,0)</f>
        <v>0.75728325368379112</v>
      </c>
      <c r="L42" s="149">
        <f t="shared" si="20"/>
        <v>5.2591768362625917E-5</v>
      </c>
      <c r="M42" s="179">
        <f t="shared" si="21"/>
        <v>1.5292664749537721E-3</v>
      </c>
      <c r="O42" s="178">
        <f>IFERROR('Ανάπτυξη δικτύου '!Y42/'Παραδοχές διείσδυσης-κάλυψης'!J84,0)</f>
        <v>0.75827887295898033</v>
      </c>
      <c r="P42" s="149">
        <f t="shared" si="22"/>
        <v>1.3147250653517497E-3</v>
      </c>
      <c r="Q42" s="178">
        <f>IFERROR('Ανάπτυξη δικτύου '!AB42/'Παραδοχές διείσδυσης-κάλυψης'!K84,0)</f>
        <v>0.76027011150935864</v>
      </c>
      <c r="R42" s="149">
        <f t="shared" si="23"/>
        <v>2.6259976657506353E-3</v>
      </c>
      <c r="S42" s="178">
        <f>IFERROR('Ανάπτυξη δικτύου '!AE42/'Παραδοχές διείσδυσης-κάλυψης'!L84,0)</f>
        <v>0.7620124452409397</v>
      </c>
      <c r="T42" s="149">
        <f t="shared" si="24"/>
        <v>2.291729880215883E-3</v>
      </c>
      <c r="U42" s="178">
        <f>IFERROR('Ανάπτυξη δικτύου '!AH42/'Παραδοχές διείσδυσης-κάλυψης'!M84,0)</f>
        <v>0.76375477897252075</v>
      </c>
      <c r="V42" s="149">
        <f t="shared" si="25"/>
        <v>2.2864898630758613E-3</v>
      </c>
      <c r="W42" s="178">
        <f>IFERROR('Ανάπτυξη δικτύου '!AK42/'Παραδοχές διείσδυσης-κάλυψης'!N84,0)</f>
        <v>0.76549711270410181</v>
      </c>
      <c r="X42" s="149">
        <f t="shared" si="26"/>
        <v>2.2812737537629812E-3</v>
      </c>
      <c r="Y42" s="179">
        <f t="shared" si="27"/>
        <v>2.3713620050258566E-3</v>
      </c>
    </row>
    <row r="43" spans="1:33" outlineLevel="1">
      <c r="B43" s="40" t="s">
        <v>80</v>
      </c>
      <c r="C43" s="52" t="s">
        <v>166</v>
      </c>
      <c r="D43" s="177">
        <f>IFERROR('Ανάπτυξη δικτύου '!E43/'Παραδοχές διείσδυσης-κάλυψης'!D85,0)</f>
        <v>0.59808959785522786</v>
      </c>
      <c r="E43" s="178">
        <f>IFERROR('Ανάπτυξη δικτύου '!G43/'Παραδοχές διείσδυσης-κάλυψης'!E85,0)</f>
        <v>0.62373034852546916</v>
      </c>
      <c r="F43" s="149">
        <f t="shared" si="17"/>
        <v>4.2871086141925904E-2</v>
      </c>
      <c r="G43" s="178">
        <f>IFERROR('Ανάπτυξη δικτύου '!J43/'Παραδοχές διείσδυσης-κάλυψης'!F85,0)</f>
        <v>0.63608423592493291</v>
      </c>
      <c r="H43" s="149">
        <f t="shared" si="18"/>
        <v>1.9806455511855368E-2</v>
      </c>
      <c r="I43" s="178">
        <f>IFERROR('Ανάπτυξη δικτύου '!M43/'Παραδοχές διείσδυσης-κάλυψης'!G85,0)</f>
        <v>0.65066332439678276</v>
      </c>
      <c r="J43" s="149">
        <f t="shared" si="19"/>
        <v>2.2920059401645661E-2</v>
      </c>
      <c r="K43" s="178">
        <f>IFERROR('Ανάπτυξη δικτύου '!S43/'Παραδοχές διείσδυσης-κάλυψης'!I85,0)</f>
        <v>0.65612176943699729</v>
      </c>
      <c r="L43" s="149">
        <f t="shared" si="20"/>
        <v>8.3890467397635324E-3</v>
      </c>
      <c r="M43" s="179">
        <f t="shared" si="21"/>
        <v>2.3421531126585071E-2</v>
      </c>
      <c r="O43" s="178">
        <f>IFERROR('Ανάπτυξη δικτύου '!Y43/'Παραδοχές διείσδυσης-κάλυψης'!J85,0)</f>
        <v>0.6633603753351206</v>
      </c>
      <c r="P43" s="149">
        <f t="shared" si="22"/>
        <v>1.1032412328483758E-2</v>
      </c>
      <c r="Q43" s="178">
        <f>IFERROR('Ανάπτυξη δικτύου '!AB43/'Παραδοχές διείσδυσης-κάλυψης'!K85,0)</f>
        <v>0.67057217158176941</v>
      </c>
      <c r="R43" s="149">
        <f t="shared" si="23"/>
        <v>1.0871611441979036E-2</v>
      </c>
      <c r="S43" s="178">
        <f>IFERROR('Ανάπτυξη δικτύου '!AE43/'Παραδοχές διείσδυσης-κάλυψης'!L85,0)</f>
        <v>0.67620219839142082</v>
      </c>
      <c r="T43" s="149">
        <f t="shared" si="24"/>
        <v>8.3958551342372366E-3</v>
      </c>
      <c r="U43" s="178">
        <f>IFERROR('Ανάπτυξη δικτύου '!AH43/'Παραδοχές διείσδυσης-κάλυψης'!M85,0)</f>
        <v>0.68719415549597851</v>
      </c>
      <c r="V43" s="149">
        <f t="shared" si="25"/>
        <v>1.6255429412542339E-2</v>
      </c>
      <c r="W43" s="178">
        <f>IFERROR('Ανάπτυξη δικτύου '!AK43/'Παραδοχές διείσδυσης-κάλυψης'!N85,0)</f>
        <v>0.6981861126005362</v>
      </c>
      <c r="X43" s="149">
        <f t="shared" si="26"/>
        <v>1.5995417039925651E-2</v>
      </c>
      <c r="Y43" s="179">
        <f t="shared" si="27"/>
        <v>1.2873992679402368E-2</v>
      </c>
    </row>
    <row r="44" spans="1:33" outlineLevel="1">
      <c r="B44" s="40" t="s">
        <v>81</v>
      </c>
      <c r="C44" s="52" t="s">
        <v>166</v>
      </c>
      <c r="D44" s="177">
        <f>IFERROR('Ανάπτυξη δικτύου '!E44/'Παραδοχές διείσδυσης-κάλυψης'!D86,0)</f>
        <v>0.46024000000000004</v>
      </c>
      <c r="E44" s="178">
        <f>IFERROR('Ανάπτυξη δικτύου '!G44/'Παραδοχές διείσδυσης-κάλυψης'!E86,0)</f>
        <v>0.48510376021798368</v>
      </c>
      <c r="F44" s="149">
        <f t="shared" si="17"/>
        <v>5.402346649136025E-2</v>
      </c>
      <c r="G44" s="178">
        <f>IFERROR('Ανάπτυξη δικτύου '!J44/'Παραδοχές διείσδυσης-κάλυψης'!F86,0)</f>
        <v>0.50850975476839244</v>
      </c>
      <c r="H44" s="149">
        <f t="shared" si="18"/>
        <v>4.8249460156505823E-2</v>
      </c>
      <c r="I44" s="178">
        <f>IFERROR('Ανάπτυξη δικτύου '!M44/'Παραδοχές διείσδυσης-κάλυψης'!G86,0)</f>
        <v>0.53847433242506815</v>
      </c>
      <c r="J44" s="149">
        <f t="shared" si="19"/>
        <v>5.8926259281542145E-2</v>
      </c>
      <c r="K44" s="178">
        <f>IFERROR('Ανάπτυξη δικτύου '!S44/'Παραδοχές διείσδυσης-κάλυψης'!I86,0)</f>
        <v>0.55411629427792919</v>
      </c>
      <c r="L44" s="149">
        <f t="shared" si="20"/>
        <v>2.9048667524069427E-2</v>
      </c>
      <c r="M44" s="179">
        <f t="shared" si="21"/>
        <v>4.7500261449543446E-2</v>
      </c>
      <c r="O44" s="178">
        <f>IFERROR('Ανάπτυξη δικτύου '!Y44/'Παραδοχές διείσδυσης-κάλυψης'!J86,0)</f>
        <v>0.56487923705722076</v>
      </c>
      <c r="P44" s="149">
        <f t="shared" si="22"/>
        <v>1.9423617190894558E-2</v>
      </c>
      <c r="Q44" s="178">
        <f>IFERROR('Ανάπτυξη δικτύου '!AB44/'Παραδοχές διείσδυσης-κάλυψης'!K86,0)</f>
        <v>0.57877569482288838</v>
      </c>
      <c r="R44" s="149">
        <f t="shared" si="23"/>
        <v>2.4600758629512061E-2</v>
      </c>
      <c r="S44" s="178">
        <f>IFERROR('Ανάπτυξη δικτύου '!AE44/'Παραδοχές διείσδυσης-κάλυψης'!L86,0)</f>
        <v>0.58722256130790196</v>
      </c>
      <c r="T44" s="149">
        <f t="shared" si="24"/>
        <v>1.4594369736964187E-2</v>
      </c>
      <c r="U44" s="178">
        <f>IFERROR('Ανάπτυξη δικτύου '!AH44/'Παραδοχές διείσδυσης-κάλυψης'!M86,0)</f>
        <v>0.59839422343324256</v>
      </c>
      <c r="V44" s="149">
        <f t="shared" si="25"/>
        <v>1.9024579199508809E-2</v>
      </c>
      <c r="W44" s="178">
        <f>IFERROR('Ανάπτυξη δικτύου '!AK44/'Παραδοχές διείσδυσης-κάλυψης'!N86,0)</f>
        <v>0.60929340599455051</v>
      </c>
      <c r="X44" s="149">
        <f t="shared" si="26"/>
        <v>1.8214050427784376E-2</v>
      </c>
      <c r="Y44" s="179">
        <f t="shared" si="27"/>
        <v>1.9102146976597068E-2</v>
      </c>
    </row>
    <row r="45" spans="1:33" s="43" customFormat="1" outlineLevel="1">
      <c r="A45"/>
      <c r="B45" s="40" t="s">
        <v>82</v>
      </c>
      <c r="C45" s="52" t="s">
        <v>166</v>
      </c>
      <c r="D45" s="177">
        <f>IFERROR('Ανάπτυξη δικτύου '!E45/'Παραδοχές διείσδυσης-κάλυψης'!D87,0)</f>
        <v>0.66516676384839646</v>
      </c>
      <c r="E45" s="178">
        <f>IFERROR('Ανάπτυξη δικτύου '!G45/'Παραδοχές διείσδυσης-κάλυψης'!E87,0)</f>
        <v>0.70739999999999992</v>
      </c>
      <c r="F45" s="149">
        <f t="shared" si="17"/>
        <v>6.349270355490759E-2</v>
      </c>
      <c r="G45" s="178">
        <f>IFERROR('Ανάπτυξη δικτύου '!J45/'Παραδοχές διείσδυσης-κάλυψης'!F87,0)</f>
        <v>0.73623673469387751</v>
      </c>
      <c r="H45" s="149">
        <f t="shared" si="18"/>
        <v>4.0764397361998307E-2</v>
      </c>
      <c r="I45" s="178">
        <f>IFERROR('Ανάπτυξη δικτύου '!M45/'Παραδοχές διείσδυσης-κάλυψης'!G87,0)</f>
        <v>0.78964781341107859</v>
      </c>
      <c r="J45" s="149">
        <f t="shared" si="19"/>
        <v>7.2546065959896794E-2</v>
      </c>
      <c r="K45" s="178">
        <f>IFERROR('Ανάπτυξη δικτύου '!S45/'Παραδοχές διείσδυσης-κάλυψης'!I87,0)</f>
        <v>0.8081160349854225</v>
      </c>
      <c r="L45" s="149">
        <f t="shared" si="20"/>
        <v>2.3387922135269232E-2</v>
      </c>
      <c r="M45" s="179">
        <f t="shared" si="21"/>
        <v>4.9870652500018098E-2</v>
      </c>
      <c r="N45"/>
      <c r="O45" s="178">
        <f>IFERROR('Ανάπτυξη δικτύου '!Y45/'Παραδοχές διείσδυσης-κάλυψης'!J87,0)</f>
        <v>0.81598775510204058</v>
      </c>
      <c r="P45" s="149">
        <f t="shared" si="22"/>
        <v>9.7408290094875699E-3</v>
      </c>
      <c r="Q45" s="178">
        <f>IFERROR('Ανάπτυξη δικτύου '!AB45/'Παραδοχές διείσδυσης-κάλυψης'!K87,0)</f>
        <v>0.82939883381924173</v>
      </c>
      <c r="R45" s="149">
        <f t="shared" si="23"/>
        <v>1.6435392116299682E-2</v>
      </c>
      <c r="S45" s="178">
        <f>IFERROR('Ανάπτυξη δικτύου '!AE45/'Παραδοχές διείσδυσης-κάλυψης'!L87,0)</f>
        <v>0.83843673469387736</v>
      </c>
      <c r="T45" s="149">
        <f t="shared" si="24"/>
        <v>1.0896929807602478E-2</v>
      </c>
      <c r="U45" s="178">
        <f>IFERROR('Ανάπτυξη δικτύου '!AH45/'Παραδοχές διείσδυσης-κάλυψης'!M87,0)</f>
        <v>0.8503900874635566</v>
      </c>
      <c r="V45" s="149">
        <f t="shared" si="25"/>
        <v>1.425671404300235E-2</v>
      </c>
      <c r="W45" s="178">
        <f>IFERROR('Ανάπτυξη δικτύου '!AK45/'Παραδοχές διείσδυσης-κάλυψης'!N87,0)</f>
        <v>0.85942798833819223</v>
      </c>
      <c r="X45" s="149">
        <f t="shared" si="26"/>
        <v>1.0627947112592547E-2</v>
      </c>
      <c r="Y45" s="179">
        <f t="shared" si="27"/>
        <v>1.3051357412449782E-2</v>
      </c>
    </row>
    <row r="46" spans="1:33" s="43" customFormat="1" outlineLevel="1">
      <c r="A46"/>
      <c r="B46" s="40" t="s">
        <v>83</v>
      </c>
      <c r="C46" s="52" t="s">
        <v>166</v>
      </c>
      <c r="D46" s="177">
        <f>IFERROR('Ανάπτυξη δικτύου '!E46/'Παραδοχές διείσδυσης-κάλυψης'!D88,0)</f>
        <v>0.52882292775665407</v>
      </c>
      <c r="E46" s="178">
        <f>IFERROR('Ανάπτυξη δικτύου '!G46/'Παραδοχές διείσδυσης-κάλυψης'!E88,0)</f>
        <v>0.58060809885931564</v>
      </c>
      <c r="F46" s="149">
        <f t="shared" si="17"/>
        <v>9.7925351539393357E-2</v>
      </c>
      <c r="G46" s="178">
        <f>IFERROR('Ανάπτυξη δικτύου '!J46/'Παραδοχές διείσδυσης-κάλυψης'!F88,0)</f>
        <v>0.60931152091254759</v>
      </c>
      <c r="H46" s="149">
        <f t="shared" si="18"/>
        <v>4.9436826853817173E-2</v>
      </c>
      <c r="I46" s="178">
        <f>IFERROR('Ανάπτυξη δικτύου '!M46/'Παραδοχές διείσδυσης-κάλυψης'!G88,0)</f>
        <v>0.64020315589353616</v>
      </c>
      <c r="J46" s="149">
        <f t="shared" si="19"/>
        <v>5.0699246478587985E-2</v>
      </c>
      <c r="K46" s="178">
        <f>IFERROR('Ανάπτυξη δικτύου '!S46/'Παραδοχές διείσδυσης-κάλυψης'!I88,0)</f>
        <v>0.6517430798479088</v>
      </c>
      <c r="L46" s="149">
        <f t="shared" si="20"/>
        <v>1.802540935348294E-2</v>
      </c>
      <c r="M46" s="179">
        <f t="shared" si="21"/>
        <v>5.3638273632592437E-2</v>
      </c>
      <c r="N46"/>
      <c r="O46" s="178">
        <f>IFERROR('Ανάπτυξη δικτύου '!Y46/'Παραδοχές διείσδυσης-κάλυψης'!J88,0)</f>
        <v>0.65761760456273777</v>
      </c>
      <c r="P46" s="149">
        <f t="shared" si="22"/>
        <v>9.0135590180717359E-3</v>
      </c>
      <c r="Q46" s="178">
        <f>IFERROR('Ανάπτυξη δικτύου '!AB46/'Παραδοχές διείσδυσης-κάλυψης'!K88,0)</f>
        <v>0.67132102661596971</v>
      </c>
      <c r="R46" s="149">
        <f t="shared" si="23"/>
        <v>2.0837979333511912E-2</v>
      </c>
      <c r="S46" s="178">
        <f>IFERROR('Ανάπτυξη δικτύου '!AE46/'Παραδοχές διείσδυσης-κάλυψης'!L88,0)</f>
        <v>0.68177730038022821</v>
      </c>
      <c r="T46" s="149">
        <f t="shared" si="24"/>
        <v>1.5575668494947998E-2</v>
      </c>
      <c r="U46" s="178">
        <f>IFERROR('Ανάπτυξη δικτύου '!AH46/'Παραδοχές διείσδυσης-κάλυψης'!M88,0)</f>
        <v>0.69413471482889744</v>
      </c>
      <c r="V46" s="149">
        <f t="shared" si="25"/>
        <v>1.812529464060695E-2</v>
      </c>
      <c r="W46" s="178">
        <f>IFERROR('Ανάπτυξη δικτύου '!AK46/'Παραδοχές διείσδυσης-κάλυψης'!N88,0)</f>
        <v>0.70972406844106473</v>
      </c>
      <c r="X46" s="149">
        <f t="shared" si="26"/>
        <v>2.2458686014587281E-2</v>
      </c>
      <c r="Y46" s="179">
        <f t="shared" si="27"/>
        <v>1.9246023229857245E-2</v>
      </c>
    </row>
    <row r="47" spans="1:33" outlineLevel="1">
      <c r="B47" s="40" t="s">
        <v>84</v>
      </c>
      <c r="C47" s="52" t="s">
        <v>166</v>
      </c>
      <c r="D47" s="177">
        <f>IFERROR('Ανάπτυξη δικτύου '!E47/'Παραδοχές διείσδυσης-κάλυψης'!D89,0)</f>
        <v>9.8357534246575354E-2</v>
      </c>
      <c r="E47" s="178">
        <f>IFERROR('Ανάπτυξη δικτύου '!G47/'Παραδοχές διείσδυσης-κάλυψης'!E89,0)</f>
        <v>0.13571712328767124</v>
      </c>
      <c r="F47" s="149">
        <f t="shared" si="17"/>
        <v>0.37983454269439137</v>
      </c>
      <c r="G47" s="178">
        <f>IFERROR('Ανάπτυξη δικτύου '!J47/'Παραδοχές διείσδυσης-κάλυψης'!F89,0)</f>
        <v>0.15768287671232878</v>
      </c>
      <c r="H47" s="149">
        <f t="shared" si="18"/>
        <v>0.16184953595058216</v>
      </c>
      <c r="I47" s="178">
        <f>IFERROR('Ανάπτυξη δικτύου '!M47/'Παραδοχές διείσδυσης-κάλυψης'!G89,0)</f>
        <v>0.27770136986301369</v>
      </c>
      <c r="J47" s="149">
        <f t="shared" si="19"/>
        <v>0.76113840420125345</v>
      </c>
      <c r="K47" s="178">
        <f>IFERROR('Ανάπτυξη δικτύου '!S47/'Παραδοχές διείσδυσης-κάλυψης'!I89,0)</f>
        <v>0.33507157534246573</v>
      </c>
      <c r="L47" s="149">
        <f t="shared" si="20"/>
        <v>0.20658956600664946</v>
      </c>
      <c r="M47" s="179">
        <f t="shared" si="21"/>
        <v>0.35857146537539086</v>
      </c>
      <c r="O47" s="178">
        <f>IFERROR('Ανάπτυξη δικτύου '!Y47/'Παραδοχές διείσδυσης-κάλυψης'!J89,0)</f>
        <v>0.34808527397260269</v>
      </c>
      <c r="P47" s="149">
        <f t="shared" si="22"/>
        <v>3.8838563422862959E-2</v>
      </c>
      <c r="Q47" s="178">
        <f>IFERROR('Ανάπτυξη δικτύου '!AB47/'Παραδοχές διείσδυσης-κάλυψης'!K89,0)</f>
        <v>0.37514006849315068</v>
      </c>
      <c r="R47" s="149">
        <f t="shared" si="23"/>
        <v>7.7724616763527404E-2</v>
      </c>
      <c r="S47" s="178">
        <f>IFERROR('Ανάπτυξη δικτύου '!AE47/'Παραδοχές διείσδυσης-κάλυψης'!L89,0)</f>
        <v>0.39020856164383561</v>
      </c>
      <c r="T47" s="149">
        <f t="shared" si="24"/>
        <v>4.0167645144416363E-2</v>
      </c>
      <c r="U47" s="178">
        <f>IFERROR('Ανάπτυξη δικτύου '!AH47/'Παραδοχές διείσδυσης-κάλυψης'!M89,0)</f>
        <v>0.42661267123287672</v>
      </c>
      <c r="V47" s="149">
        <f t="shared" si="25"/>
        <v>9.3293979598195242E-2</v>
      </c>
      <c r="W47" s="178">
        <f>IFERROR('Ανάπτυξη δικτύου '!AK47/'Παραδοχές διείσδυσης-κάλυψης'!N89,0)</f>
        <v>0.44857842465753422</v>
      </c>
      <c r="X47" s="149">
        <f t="shared" si="26"/>
        <v>5.1488750583001265E-2</v>
      </c>
      <c r="Y47" s="179">
        <f t="shared" si="27"/>
        <v>6.546253393917123E-2</v>
      </c>
    </row>
    <row r="48" spans="1:33" s="43" customFormat="1" outlineLevel="1">
      <c r="A48"/>
      <c r="B48" s="40" t="s">
        <v>86</v>
      </c>
      <c r="C48" s="52" t="s">
        <v>166</v>
      </c>
      <c r="D48" s="177">
        <f>IFERROR('Ανάπτυξη δικτύου '!E48/'Παραδοχές διείσδυσης-κάλυψης'!D90,0)</f>
        <v>0.28335027777777777</v>
      </c>
      <c r="E48" s="178">
        <f>IFERROR('Ανάπτυξη δικτύου '!G48/'Παραδοχές διείσδυσης-κάλυψης'!E90,0)</f>
        <v>0.29866972222222221</v>
      </c>
      <c r="F48" s="149">
        <f t="shared" si="17"/>
        <v>5.406539412839035E-2</v>
      </c>
      <c r="G48" s="178">
        <f>IFERROR('Ανάπτυξη δικτύου '!J48/'Παραδοχές διείσδυσης-κάλυψης'!F90,0)</f>
        <v>0.32378546296296296</v>
      </c>
      <c r="H48" s="149">
        <f t="shared" si="18"/>
        <v>8.4092021628002958E-2</v>
      </c>
      <c r="I48" s="178">
        <f>IFERROR('Ανάπτυξη δικτύου '!M48/'Παραδοχές διείσδυσης-κάλυψης'!G90,0)</f>
        <v>0.34372990740740744</v>
      </c>
      <c r="J48" s="149">
        <f t="shared" si="19"/>
        <v>6.1597714307284647E-2</v>
      </c>
      <c r="K48" s="178">
        <f>IFERROR('Ανάπτυξη δικτύου '!S48/'Παραδοχές διείσδυσης-κάλυψης'!I90,0)</f>
        <v>0.45225629629629632</v>
      </c>
      <c r="L48" s="149">
        <f t="shared" si="20"/>
        <v>0.31573158619641872</v>
      </c>
      <c r="M48" s="179">
        <f t="shared" si="21"/>
        <v>0.12399723988134159</v>
      </c>
      <c r="N48"/>
      <c r="O48" s="178">
        <f>IFERROR('Ανάπτυξη δικτύου '!Y48/'Παραδοχές διείσδυσης-κάλυψης'!J90,0)</f>
        <v>0.47401555555555558</v>
      </c>
      <c r="P48" s="149">
        <f t="shared" si="22"/>
        <v>4.8112672918993807E-2</v>
      </c>
      <c r="Q48" s="178">
        <f>IFERROR('Ανάπτυξη δικτύου '!AB48/'Παραδοχές διείσδυσης-κάλυψης'!K90,0)</f>
        <v>0.50966370370370373</v>
      </c>
      <c r="R48" s="149">
        <f t="shared" si="23"/>
        <v>7.5204595567265331E-2</v>
      </c>
      <c r="S48" s="178">
        <f>IFERROR('Ανάπτυξη δικτύου '!AE48/'Παραδοχές διείσδυσης-κάλυψης'!L90,0)</f>
        <v>0.54392296296296294</v>
      </c>
      <c r="T48" s="149">
        <f t="shared" si="24"/>
        <v>6.7219342892771608E-2</v>
      </c>
      <c r="U48" s="178">
        <f>IFERROR('Ανάπτυξη δικτύου '!AH48/'Παραδοχές διείσδυσης-κάλυψης'!M90,0)</f>
        <v>0.58975629629629633</v>
      </c>
      <c r="V48" s="149">
        <f t="shared" si="25"/>
        <v>8.4264383845206944E-2</v>
      </c>
      <c r="W48" s="178">
        <f>IFERROR('Ανάπτυξη δικτύου '!AK48/'Παραδοχές διείσδυσης-κάλυψης'!N90,0)</f>
        <v>0.62401555555555555</v>
      </c>
      <c r="X48" s="149">
        <f t="shared" si="26"/>
        <v>5.8090535827102385E-2</v>
      </c>
      <c r="Y48" s="179">
        <f t="shared" si="27"/>
        <v>7.1151019554509531E-2</v>
      </c>
    </row>
    <row r="49" spans="2:33" outlineLevel="1">
      <c r="B49" s="40" t="s">
        <v>87</v>
      </c>
      <c r="C49" s="52" t="s">
        <v>166</v>
      </c>
      <c r="D49" s="177">
        <f>IFERROR('Ανάπτυξη δικτύου '!E49/'Παραδοχές διείσδυσης-κάλυψης'!D91,0)</f>
        <v>3.7772500000000001E-2</v>
      </c>
      <c r="E49" s="178">
        <f>IFERROR('Ανάπτυξη δικτύου '!G49/'Παραδοχές διείσδυσης-κάλυψης'!E91,0)</f>
        <v>7.2172500000000001E-2</v>
      </c>
      <c r="F49" s="149">
        <f t="shared" si="17"/>
        <v>0.91071546760209143</v>
      </c>
      <c r="G49" s="178">
        <f>IFERROR('Ανάπτυξη δικτύου '!J49/'Παραδοχές διείσδυσης-κάλυψης'!F91,0)</f>
        <v>8.1172499999999995E-2</v>
      </c>
      <c r="H49" s="149">
        <f t="shared" si="18"/>
        <v>0.1247012366205964</v>
      </c>
      <c r="I49" s="178">
        <f>IFERROR('Ανάπτυξη δικτύου '!M49/'Παραδοχές διείσδυσης-κάλυψης'!G91,0)</f>
        <v>9.0037500000000006E-2</v>
      </c>
      <c r="J49" s="149">
        <f t="shared" si="19"/>
        <v>0.10921186362376435</v>
      </c>
      <c r="K49" s="178">
        <f>IFERROR('Ανάπτυξη δικτύου '!S49/'Παραδοχές διείσδυσης-κάλυψης'!I91,0)</f>
        <v>9.0590000000000004E-2</v>
      </c>
      <c r="L49" s="149">
        <f t="shared" si="20"/>
        <v>6.1363320838539208E-3</v>
      </c>
      <c r="M49" s="179">
        <f t="shared" si="21"/>
        <v>0.24444621877149331</v>
      </c>
      <c r="O49" s="178">
        <f>IFERROR('Ανάπτυξη δικτύου '!Y49/'Παραδοχές διείσδυσης-κάλυψης'!J91,0)</f>
        <v>9.2590000000000006E-2</v>
      </c>
      <c r="P49" s="149">
        <f t="shared" si="22"/>
        <v>2.2077491996909171E-2</v>
      </c>
      <c r="Q49" s="178">
        <f>IFERROR('Ανάπτυξη δικτύου '!AB49/'Παραδοχές διείσδυσης-κάλυψης'!K91,0)</f>
        <v>0.13608999999999999</v>
      </c>
      <c r="R49" s="149">
        <f t="shared" si="23"/>
        <v>0.4698131547683333</v>
      </c>
      <c r="S49" s="178">
        <f>IFERROR('Ανάπτυξη δικτύου '!AE49/'Παραδοχές διείσδυσης-κάλυψης'!L91,0)</f>
        <v>0.23033999999999999</v>
      </c>
      <c r="T49" s="149">
        <f t="shared" si="24"/>
        <v>0.69255639650231471</v>
      </c>
      <c r="U49" s="178">
        <f>IFERROR('Ανάπτυξη δικτύου '!AH49/'Παραδοχές διείσδυσης-κάλυψης'!M91,0)</f>
        <v>0.31434000000000001</v>
      </c>
      <c r="V49" s="149">
        <f t="shared" si="25"/>
        <v>0.36467830164105247</v>
      </c>
      <c r="W49" s="178">
        <f>IFERROR('Ανάπτυξη δικτύου '!AK49/'Παραδοχές διείσδυσης-κάλυψης'!N91,0)</f>
        <v>0.40402500000000002</v>
      </c>
      <c r="X49" s="149">
        <f t="shared" si="26"/>
        <v>0.2853120824584845</v>
      </c>
      <c r="Y49" s="179">
        <f t="shared" si="27"/>
        <v>0.4453101037244187</v>
      </c>
    </row>
    <row r="50" spans="2:33" ht="16.5" customHeight="1" outlineLevel="1">
      <c r="B50" s="40" t="s">
        <v>88</v>
      </c>
      <c r="C50" s="52" t="s">
        <v>166</v>
      </c>
      <c r="D50" s="177">
        <f>IFERROR('Ανάπτυξη δικτύου '!E50/'Παραδοχές διείσδυσης-κάλυψης'!D92,0)</f>
        <v>0</v>
      </c>
      <c r="E50" s="178">
        <f>IFERROR('Ανάπτυξη δικτύου '!G50/'Παραδοχές διείσδυσης-κάλυψης'!E92,0)</f>
        <v>0</v>
      </c>
      <c r="F50" s="149">
        <f t="shared" si="17"/>
        <v>0</v>
      </c>
      <c r="G50" s="178">
        <f>IFERROR('Ανάπτυξη δικτύου '!J50/'Παραδοχές διείσδυσης-κάλυψης'!F92,0)</f>
        <v>5.2260416666666663E-2</v>
      </c>
      <c r="H50" s="149">
        <f t="shared" si="18"/>
        <v>0</v>
      </c>
      <c r="I50" s="178">
        <f>IFERROR('Ανάπτυξη δικτύου '!M50/'Παραδοχές διείσδυσης-κάλυψης'!G92,0)</f>
        <v>5.2541666666666667E-2</v>
      </c>
      <c r="J50" s="149">
        <f t="shared" si="19"/>
        <v>5.3817022124776478E-3</v>
      </c>
      <c r="K50" s="178">
        <f>IFERROR('Ανάπτυξη δικτύου '!S50/'Παραδοχές διείσδυσης-κάλυψης'!I92,0)</f>
        <v>0.16893020833333333</v>
      </c>
      <c r="L50" s="149">
        <f t="shared" si="20"/>
        <v>2.2151665344964315</v>
      </c>
      <c r="M50" s="179">
        <f t="shared" si="21"/>
        <v>0</v>
      </c>
      <c r="O50" s="178">
        <f>IFERROR('Ανάπτυξη δικτύου '!Y50/'Παραδοχές διείσδυσης-κάλυψης'!J92,0)</f>
        <v>0.18663854166666666</v>
      </c>
      <c r="P50" s="149">
        <f t="shared" si="22"/>
        <v>0.10482632744044935</v>
      </c>
      <c r="Q50" s="178">
        <f>IFERROR('Ανάπτυξη δικτύου '!AB50/'Παραδοχές διείσδυσης-κάλυψης'!K92,0)</f>
        <v>0.22090937499999999</v>
      </c>
      <c r="R50" s="149">
        <f t="shared" si="23"/>
        <v>0.18362141617319575</v>
      </c>
      <c r="S50" s="178">
        <f>IFERROR('Ανάπτυξη δικτύου '!AE50/'Παραδοχές διείσδυσης-κάλυψης'!L92,0)</f>
        <v>0.26778437500000002</v>
      </c>
      <c r="T50" s="149">
        <f t="shared" si="24"/>
        <v>0.21219108514520957</v>
      </c>
      <c r="U50" s="178">
        <f>IFERROR('Ανάπτυξη δικτύου '!AH50/'Παραδοχές διείσδυσης-κάλυψης'!M92,0)</f>
        <v>0.30997187500000001</v>
      </c>
      <c r="V50" s="149">
        <f t="shared" si="25"/>
        <v>0.15754279912709615</v>
      </c>
      <c r="W50" s="178">
        <f>IFERROR('Ανάπτυξη δικτύου '!AK50/'Παραδοχές διείσδυσης-κάλυψης'!N92,0)</f>
        <v>0.33184687499999999</v>
      </c>
      <c r="X50" s="149">
        <f t="shared" si="26"/>
        <v>7.0570918732546228E-2</v>
      </c>
      <c r="Y50" s="179">
        <f t="shared" si="27"/>
        <v>0.15473970754596356</v>
      </c>
    </row>
    <row r="51" spans="2:33" ht="15" customHeight="1" outlineLevel="1">
      <c r="B51" s="396" t="s">
        <v>95</v>
      </c>
      <c r="C51" s="397"/>
      <c r="D51" s="397"/>
      <c r="E51" s="397"/>
      <c r="F51" s="397"/>
      <c r="G51" s="397"/>
      <c r="H51" s="397"/>
      <c r="I51" s="397"/>
      <c r="J51" s="397"/>
      <c r="K51" s="397"/>
      <c r="L51" s="397"/>
      <c r="M51" s="397"/>
      <c r="N51" s="397"/>
      <c r="O51" s="397"/>
      <c r="P51" s="397"/>
      <c r="Q51" s="397"/>
      <c r="R51" s="397"/>
      <c r="S51" s="397"/>
      <c r="T51" s="397"/>
      <c r="U51" s="397"/>
      <c r="V51" s="397"/>
      <c r="W51" s="397"/>
      <c r="X51" s="397"/>
      <c r="Y51" s="398"/>
    </row>
    <row r="52" spans="2:33" ht="15" customHeight="1" outlineLevel="1">
      <c r="B52" s="40" t="s">
        <v>96</v>
      </c>
      <c r="C52" s="38" t="s">
        <v>166</v>
      </c>
      <c r="D52" s="177">
        <f>IFERROR('Ανάπτυξη δικτύου '!E52/'Παραδοχές διείσδυσης-κάλυψης'!D94,0)</f>
        <v>0.46564130671043846</v>
      </c>
      <c r="E52" s="178">
        <f>IFERROR('Ανάπτυξη δικτύου '!G52/'Παραδοχές διείσδυσης-κάλυψης'!E94,0)</f>
        <v>0.49651490792166025</v>
      </c>
      <c r="F52" s="149">
        <f t="shared" ref="F52" si="28">IFERROR((E52-D52)/D52,0)</f>
        <v>6.6303398702599867E-2</v>
      </c>
      <c r="G52" s="178">
        <f>IFERROR('Ανάπτυξη δικτύου '!J52/'Παραδοχές διείσδυσης-κάλυψης'!F94,0)</f>
        <v>0.50491627417359397</v>
      </c>
      <c r="H52" s="149">
        <f t="shared" ref="H52" si="29">IFERROR((G52-E52)/E52,0)</f>
        <v>1.6920672708701987E-2</v>
      </c>
      <c r="I52" s="178">
        <f>IFERROR('Ανάπτυξη δικτύου '!M52/'Παραδοχές διείσδυσης-κάλυψης'!G94,0)</f>
        <v>0.53115713107459894</v>
      </c>
      <c r="J52" s="149">
        <f t="shared" ref="J52" si="30">IFERROR((I52-G52)/G52,0)</f>
        <v>5.1970709290275661E-2</v>
      </c>
      <c r="K52" s="178">
        <f>IFERROR('Ανάπτυξη δικτύου '!S52/'Παραδοχές διείσδυσης-κάλυψης'!I94,0)</f>
        <v>0.55842206932476712</v>
      </c>
      <c r="L52" s="149">
        <f t="shared" ref="L52" si="31">IFERROR((K52-I52)/I52,0)</f>
        <v>5.1331210022555314E-2</v>
      </c>
      <c r="M52" s="179">
        <f>IFERROR((K52/D52)^(1/4)-1,0)</f>
        <v>4.6472375861599691E-2</v>
      </c>
      <c r="O52" s="178">
        <f>IFERROR('Ανάπτυξη δικτύου '!Y52/'Παραδοχές διείσδυσης-κάλυψης'!J94,0)</f>
        <v>0.56656132659041081</v>
      </c>
      <c r="P52" s="149">
        <f t="shared" ref="P52" si="32">IFERROR((O52-K52)/K52,0)</f>
        <v>1.457545772767454E-2</v>
      </c>
      <c r="Q52" s="178">
        <f>IFERROR('Ανάπτυξη δικτύου '!AB52/'Παραδοχές διείσδυσης-κάλυψης'!K94,0)</f>
        <v>0.58464856495850781</v>
      </c>
      <c r="R52" s="149">
        <f t="shared" ref="R52" si="33">IFERROR((Q52-O52)/O52,0)</f>
        <v>3.1924590541586632E-2</v>
      </c>
      <c r="S52" s="178">
        <f>IFERROR('Ανάπτυξη δικτύου '!AE52/'Παραδοχές διείσδυσης-κάλυψης'!L94,0)</f>
        <v>0.6041328616181566</v>
      </c>
      <c r="T52" s="149">
        <f t="shared" ref="T52" si="34">IFERROR((S52-Q52)/Q52,0)</f>
        <v>3.3326510706532878E-2</v>
      </c>
      <c r="U52" s="178">
        <f>IFERROR('Ανάπτυξη δικτύου '!AH52/'Παραδοχές διείσδυσης-κάλυψης'!M94,0)</f>
        <v>0.62662289554981576</v>
      </c>
      <c r="V52" s="149">
        <f t="shared" ref="V52" si="35">IFERROR((U52-S52)/S52,0)</f>
        <v>3.7226966716261876E-2</v>
      </c>
      <c r="W52" s="178">
        <f>IFERROR('Ανάπτυξη δικτύου '!AK52/'Παραδοχές διείσδυσης-κάλυψης'!N94,0)</f>
        <v>0.64688060252208435</v>
      </c>
      <c r="X52" s="149">
        <f t="shared" ref="X52" si="36">IFERROR((W52-U52)/U52,0)</f>
        <v>3.2328386205061864E-2</v>
      </c>
      <c r="Y52" s="179">
        <f t="shared" ref="Y52" si="37">IFERROR((W52/O52)^(1/4)-1,0)</f>
        <v>3.3699486537361434E-2</v>
      </c>
    </row>
    <row r="53" spans="2:33" ht="15" customHeight="1"/>
    <row r="54" spans="2:33" ht="15.6">
      <c r="B54" s="332" t="s">
        <v>37</v>
      </c>
      <c r="C54" s="332"/>
      <c r="D54" s="332"/>
      <c r="E54" s="332"/>
      <c r="F54" s="332"/>
      <c r="G54" s="332"/>
      <c r="H54" s="332"/>
      <c r="I54" s="332"/>
      <c r="J54" s="332"/>
      <c r="K54" s="332"/>
      <c r="L54" s="332"/>
      <c r="M54" s="332"/>
      <c r="N54" s="332"/>
      <c r="O54" s="332"/>
      <c r="P54" s="332"/>
      <c r="Q54" s="332"/>
      <c r="R54" s="332"/>
      <c r="S54" s="332"/>
      <c r="T54" s="332"/>
      <c r="U54" s="332"/>
      <c r="V54" s="332"/>
      <c r="W54" s="332"/>
      <c r="X54" s="332"/>
      <c r="Y54" s="332"/>
    </row>
    <row r="55" spans="2:33" ht="5.45" customHeight="1" outlineLevel="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2:33" ht="14.25" customHeight="1" outlineLevel="1">
      <c r="B56" s="352"/>
      <c r="C56" s="344" t="s">
        <v>93</v>
      </c>
      <c r="D56" s="347" t="s">
        <v>106</v>
      </c>
      <c r="E56" s="348"/>
      <c r="F56" s="348"/>
      <c r="G56" s="348"/>
      <c r="H56" s="348"/>
      <c r="I56" s="348"/>
      <c r="J56" s="349"/>
      <c r="K56" s="348"/>
      <c r="L56" s="349"/>
      <c r="M56" s="393" t="str">
        <f>"Ετήσιος ρυθμός ανάπτυξης (CAGR) "&amp;($C$3-5)&amp;" - "&amp;(($C$3-1))</f>
        <v>Ετήσιος ρυθμός ανάπτυξης (CAGR) 2019 - 2023</v>
      </c>
      <c r="N56" s="85"/>
      <c r="O56" s="399" t="s">
        <v>107</v>
      </c>
      <c r="P56" s="400"/>
      <c r="Q56" s="400"/>
      <c r="R56" s="400"/>
      <c r="S56" s="400"/>
      <c r="T56" s="400"/>
      <c r="U56" s="400"/>
      <c r="V56" s="400"/>
      <c r="W56" s="400"/>
      <c r="X56" s="401"/>
      <c r="Y56" s="393" t="str">
        <f>"Ετήσιος ρυθμός ανάπτυξης (CAGR) "&amp;$C$3&amp;" - "&amp;$E$3</f>
        <v>Ετήσιος ρυθμός ανάπτυξης (CAGR) 2024 - 2028</v>
      </c>
    </row>
    <row r="57" spans="2:33" ht="15.75" customHeight="1" outlineLevel="1">
      <c r="B57" s="353"/>
      <c r="C57" s="345"/>
      <c r="D57" s="56">
        <f>$C$3-5</f>
        <v>2019</v>
      </c>
      <c r="E57" s="347">
        <f>$C$3-4</f>
        <v>2020</v>
      </c>
      <c r="F57" s="349"/>
      <c r="G57" s="347">
        <f>$C$3-3</f>
        <v>2021</v>
      </c>
      <c r="H57" s="349"/>
      <c r="I57" s="347">
        <f>$C$3+-2</f>
        <v>2022</v>
      </c>
      <c r="J57" s="349"/>
      <c r="K57" s="347">
        <f>$C$3-1</f>
        <v>2023</v>
      </c>
      <c r="L57" s="349"/>
      <c r="M57" s="394"/>
      <c r="N57" s="85"/>
      <c r="O57" s="347">
        <f>$C$3</f>
        <v>2024</v>
      </c>
      <c r="P57" s="349"/>
      <c r="Q57" s="347">
        <f>$C$3+1</f>
        <v>2025</v>
      </c>
      <c r="R57" s="349"/>
      <c r="S57" s="347">
        <f>$C$3+2</f>
        <v>2026</v>
      </c>
      <c r="T57" s="349"/>
      <c r="U57" s="347">
        <f>$C$3+3</f>
        <v>2027</v>
      </c>
      <c r="V57" s="349"/>
      <c r="W57" s="347">
        <f>$C$3+4</f>
        <v>2028</v>
      </c>
      <c r="X57" s="349"/>
      <c r="Y57" s="394"/>
    </row>
    <row r="58" spans="2:33" ht="15" customHeight="1" outlineLevel="1">
      <c r="B58" s="354"/>
      <c r="C58" s="346"/>
      <c r="D58" s="56" t="s">
        <v>165</v>
      </c>
      <c r="E58" s="56" t="s">
        <v>165</v>
      </c>
      <c r="F58" s="55" t="s">
        <v>110</v>
      </c>
      <c r="G58" s="56" t="s">
        <v>165</v>
      </c>
      <c r="H58" s="55" t="s">
        <v>110</v>
      </c>
      <c r="I58" s="56" t="s">
        <v>165</v>
      </c>
      <c r="J58" s="55" t="s">
        <v>110</v>
      </c>
      <c r="K58" s="56" t="s">
        <v>165</v>
      </c>
      <c r="L58" s="55" t="s">
        <v>110</v>
      </c>
      <c r="M58" s="395"/>
      <c r="O58" s="56" t="s">
        <v>165</v>
      </c>
      <c r="P58" s="55" t="s">
        <v>110</v>
      </c>
      <c r="Q58" s="56" t="s">
        <v>165</v>
      </c>
      <c r="R58" s="55" t="s">
        <v>110</v>
      </c>
      <c r="S58" s="56" t="s">
        <v>165</v>
      </c>
      <c r="T58" s="55" t="s">
        <v>110</v>
      </c>
      <c r="U58" s="56" t="s">
        <v>165</v>
      </c>
      <c r="V58" s="55" t="s">
        <v>110</v>
      </c>
      <c r="W58" s="56" t="s">
        <v>165</v>
      </c>
      <c r="X58" s="55" t="s">
        <v>110</v>
      </c>
      <c r="Y58" s="395"/>
    </row>
    <row r="59" spans="2:33" outlineLevel="1">
      <c r="B59" s="40" t="s">
        <v>74</v>
      </c>
      <c r="C59" s="52" t="s">
        <v>166</v>
      </c>
      <c r="D59" s="177">
        <f>IFERROR(('Ανάπτυξη δικτύου '!E37+'Ανάπτυξη δικτύου '!E14)/'Παραδοχές διείσδυσης-κάλυψης'!D79,0)</f>
        <v>0.82247583999999996</v>
      </c>
      <c r="E59" s="178">
        <f>IFERROR(('Ανάπτυξη δικτύου '!G37+'Ανάπτυξη δικτύου '!G14)/'Παραδοχές διείσδυσης-κάλυψης'!E79,0)</f>
        <v>0.82824117333333336</v>
      </c>
      <c r="F59" s="149">
        <f>IFERROR((E59-D59)/D59,0)</f>
        <v>7.0097297123443772E-3</v>
      </c>
      <c r="G59" s="178">
        <f>IFERROR(('Ανάπτυξη δικτύου '!J37+'Ανάπτυξη δικτύου '!J14)/'Παραδοχές διείσδυσης-κάλυψης'!F79,0)</f>
        <v>0.83196517333333331</v>
      </c>
      <c r="H59" s="149">
        <f>IFERROR((G59-E59)/E59,0)</f>
        <v>4.4962749014424951E-3</v>
      </c>
      <c r="I59" s="178">
        <f>IFERROR(('Ανάπτυξη δικτύου '!M37+'Ανάπτυξη δικτύου '!M14)/'Παραδοχές διείσδυσης-κάλυψης'!G79,0)</f>
        <v>0.83474384000000001</v>
      </c>
      <c r="J59" s="149">
        <f>IFERROR((I59-G59)/G59,0)</f>
        <v>3.3398833938369831E-3</v>
      </c>
      <c r="K59" s="178">
        <f>IFERROR(('Ανάπτυξη δικτύου '!S37+'Ανάπτυξη δικτύου '!S14)/'Παραδοχές διείσδυσης-κάλυψης'!I79,0)</f>
        <v>0.83625850666666668</v>
      </c>
      <c r="L59" s="149">
        <f>IFERROR((K59-I59)/I59,0)</f>
        <v>1.8145287141821426E-3</v>
      </c>
      <c r="M59" s="179">
        <f t="shared" ref="M59" si="38">IFERROR((K59/D59)^(1/4)-1,0)</f>
        <v>4.1633114614183508E-3</v>
      </c>
      <c r="O59" s="178">
        <f>IFERROR(('Ανάπτυξη δικτύου '!Y37+'Ανάπτυξη δικτύου '!Y14)/'Παραδοχές διείσδυσης-κάλυψης'!J79,0)</f>
        <v>0.83741850666666662</v>
      </c>
      <c r="P59" s="149">
        <f>IFERROR((O59-K59)/K59,0)</f>
        <v>1.3871308820806003E-3</v>
      </c>
      <c r="Q59" s="178">
        <f>IFERROR(('Ανάπτυξη δικτύου '!AB37+'Ανάπτυξη δικτύου '!AB14)/'Παραδοχές διείσδυσης-κάλυψης'!K79,0)</f>
        <v>0.83955184000000005</v>
      </c>
      <c r="R59" s="149">
        <f>IFERROR((Q59-O59)/O59,0)</f>
        <v>2.5475115684093688E-3</v>
      </c>
      <c r="S59" s="178">
        <f>IFERROR(('Ανάπτυξη δικτύου '!AE37+'Ανάπτυξη δικτύου '!AE14)/'Παραδοχές διείσδυσης-κάλυψης'!L79,0)</f>
        <v>0.84115183999999998</v>
      </c>
      <c r="T59" s="149">
        <f>IFERROR((S59-Q59)/Q59,0)</f>
        <v>1.9057786830649251E-3</v>
      </c>
      <c r="U59" s="178">
        <f>IFERROR(('Ανάπτυξη δικτύου '!AH37+'Ανάπτυξη δικτύου '!AH14)/'Παραδοχές διείσδυσης-κάλυψης'!M79,0)</f>
        <v>0.84275184000000003</v>
      </c>
      <c r="V59" s="149">
        <f>IFERROR((U59-S59)/S59,0)</f>
        <v>1.9021535992836275E-3</v>
      </c>
      <c r="W59" s="178">
        <f>IFERROR(('Ανάπτυξη δικτύου '!AK37+'Ανάπτυξη δικτύου '!AK14)/'Παραδοχές διείσδυσης-κάλυψης'!N79,0)</f>
        <v>0.84435183999999996</v>
      </c>
      <c r="X59" s="149">
        <f>IFERROR((W59-U59)/U59,0)</f>
        <v>1.8985422802517225E-3</v>
      </c>
      <c r="Y59" s="179">
        <f>IFERROR((W59/O59)^(1/4)-1,0)</f>
        <v>2.0634575731581783E-3</v>
      </c>
    </row>
    <row r="60" spans="2:33" outlineLevel="1">
      <c r="B60" s="40" t="s">
        <v>75</v>
      </c>
      <c r="C60" s="52" t="s">
        <v>166</v>
      </c>
      <c r="D60" s="177">
        <f>IFERROR(('Ανάπτυξη δικτύου '!E38+'Ανάπτυξη δικτύου '!E15)/'Παραδοχές διείσδυσης-κάλυψης'!D80,0)</f>
        <v>0.46821393013100432</v>
      </c>
      <c r="E60" s="178">
        <f>IFERROR(('Ανάπτυξη δικτύου '!G38+'Ανάπτυξη δικτύου '!G15)/'Παραδοχές διείσδυσης-κάλυψης'!E80,0)</f>
        <v>0.54100868995633189</v>
      </c>
      <c r="F60" s="149">
        <f t="shared" ref="F60:F72" si="39">IFERROR((E60-D60)/D60,0)</f>
        <v>0.15547328932515933</v>
      </c>
      <c r="G60" s="178">
        <f>IFERROR(('Ανάπτυξη δικτύου '!J38+'Ανάπτυξη δικτύου '!J15)/'Παραδοχές διείσδυσης-κάλυψης'!F80,0)</f>
        <v>0.58791917030567686</v>
      </c>
      <c r="H60" s="149">
        <f t="shared" ref="H60:H72" si="40">IFERROR((G60-E60)/E60,0)</f>
        <v>8.6709291773356553E-2</v>
      </c>
      <c r="I60" s="178">
        <f>IFERROR(('Ανάπτυξη δικτύου '!M38+'Ανάπτυξη δικτύου '!M15)/'Παραδοχές διείσδυσης-κάλυψης'!G80,0)</f>
        <v>0.62641480349344969</v>
      </c>
      <c r="J60" s="149">
        <f t="shared" ref="J60:J72" si="41">IFERROR((I60-G60)/G60,0)</f>
        <v>6.5477764856277418E-2</v>
      </c>
      <c r="K60" s="178">
        <f>IFERROR(('Ανάπτυξη δικτύου '!S38+'Ανάπτυξη δικτύου '!S15)/'Παραδοχές διείσδυσης-κάλυψης'!I80,0)</f>
        <v>0.65179034934497815</v>
      </c>
      <c r="L60" s="149">
        <f t="shared" ref="L60:L72" si="42">IFERROR((K60-I60)/I60,0)</f>
        <v>4.0509173330533853E-2</v>
      </c>
      <c r="M60" s="179">
        <f t="shared" ref="M60:M72" si="43">IFERROR((K60/D60)^(1/4)-1,0)</f>
        <v>8.6215257557443969E-2</v>
      </c>
      <c r="O60" s="178">
        <f>IFERROR(('Ανάπτυξη δικτύου '!Y38+'Ανάπτυξη δικτύου '!Y15)/'Παραδοχές διείσδυσης-κάλυψης'!J80,0)</f>
        <v>0.66117899563318772</v>
      </c>
      <c r="P60" s="149">
        <f t="shared" ref="P60:P72" si="44">IFERROR((O60-K60)/K60,0)</f>
        <v>1.4404395980463291E-2</v>
      </c>
      <c r="Q60" s="178">
        <f>IFERROR(('Ανάπτυξη δικτύου '!AB38+'Ανάπτυξη δικτύου '!AB15)/'Παραδοχές διείσδυσης-κάλυψης'!K80,0)</f>
        <v>0.68186021834061128</v>
      </c>
      <c r="R60" s="149">
        <f t="shared" ref="R60:R72" si="45">IFERROR((Q60-O60)/O60,0)</f>
        <v>3.1279309905508854E-2</v>
      </c>
      <c r="S60" s="178">
        <f>IFERROR(('Ανάπτυξη δικτύου '!AE38+'Ανάπτυξη δικτύου '!AE15)/'Παραδοχές διείσδυσης-κάλυψης'!L80,0)</f>
        <v>0.71406982532751084</v>
      </c>
      <c r="T60" s="149">
        <f t="shared" ref="T60:T72" si="46">IFERROR((S60-Q60)/Q60,0)</f>
        <v>4.7237844532542914E-2</v>
      </c>
      <c r="U60" s="178">
        <f>IFERROR(('Ανάπτυξη δικτύου '!AH38+'Ανάπτυξη δικτύου '!AH15)/'Παραδοχές διείσδυσης-κάλυψης'!M80,0)</f>
        <v>0.75208729257641915</v>
      </c>
      <c r="V60" s="149">
        <f t="shared" ref="V60:V72" si="47">IFERROR((U60-S60)/S60,0)</f>
        <v>5.3240545812829235E-2</v>
      </c>
      <c r="W60" s="178">
        <f>IFERROR(('Ανάπτυξη δικτύου '!AK38+'Ανάπτυξη δικτύου '!AK15)/'Παραδοχές διείσδυσης-κάλυψης'!N80,0)</f>
        <v>0.76412222707423572</v>
      </c>
      <c r="X60" s="149">
        <f t="shared" ref="X60:X72" si="48">IFERROR((W60-U60)/U60,0)</f>
        <v>1.6002044731521243E-2</v>
      </c>
      <c r="Y60" s="179">
        <f t="shared" ref="Y60:Y72" si="49">IFERROR((W60/O60)^(1/4)-1,0)</f>
        <v>3.6838096512646246E-2</v>
      </c>
    </row>
    <row r="61" spans="2:33" outlineLevel="1">
      <c r="B61" s="40" t="s">
        <v>76</v>
      </c>
      <c r="C61" s="52" t="s">
        <v>166</v>
      </c>
      <c r="D61" s="177">
        <f>IFERROR(('Ανάπτυξη δικτύου '!E39+'Ανάπτυξη δικτύου '!E16)/'Παραδοχές διείσδυσης-κάλυψης'!D81,0)</f>
        <v>0.29247743732590525</v>
      </c>
      <c r="E61" s="178">
        <f>IFERROR(('Ανάπτυξη δικτύου '!G39+'Ανάπτυξη δικτύου '!G16)/'Παραδοχές διείσδυσης-κάλυψης'!E81,0)</f>
        <v>0.32785626740947071</v>
      </c>
      <c r="F61" s="149">
        <f t="shared" si="39"/>
        <v>0.12096259597673893</v>
      </c>
      <c r="G61" s="178">
        <f>IFERROR(('Ανάπτυξη δικτύου '!J39+'Ανάπτυξη δικτύου '!J16)/'Παραδοχές διείσδυσης-κάλυψης'!F81,0)</f>
        <v>0.38104289693593313</v>
      </c>
      <c r="H61" s="149">
        <f t="shared" si="40"/>
        <v>0.16222544698233829</v>
      </c>
      <c r="I61" s="178">
        <f>IFERROR(('Ανάπτυξη δικτύου '!M39+'Ανάπτυξη δικτύου '!M16)/'Παραδοχές διείσδυσης-κάλυψης'!G81,0)</f>
        <v>0.39752200557103062</v>
      </c>
      <c r="J61" s="149">
        <f t="shared" si="41"/>
        <v>4.3247384395852469E-2</v>
      </c>
      <c r="K61" s="178">
        <f>IFERROR(('Ανάπτυξη δικτύου '!S39+'Ανάπτυξη δικτύου '!S16)/'Παραδοχές διείσδυσης-κάλυψης'!I81,0)</f>
        <v>0.43427409470752087</v>
      </c>
      <c r="L61" s="149">
        <f t="shared" si="42"/>
        <v>9.2452967688409535E-2</v>
      </c>
      <c r="M61" s="179">
        <f t="shared" si="43"/>
        <v>0.10386989343160669</v>
      </c>
      <c r="O61" s="178">
        <f>IFERROR(('Ανάπτυξη δικτύου '!Y39+'Ανάπτυξη δικτύου '!Y16)/'Παραδοχές διείσδυσης-κάλυψης'!J81,0)</f>
        <v>0.44485905292479105</v>
      </c>
      <c r="P61" s="149">
        <f t="shared" si="44"/>
        <v>2.4373911191730283E-2</v>
      </c>
      <c r="Q61" s="178">
        <f>IFERROR(('Ανάπτυξη δικτύου '!AB39+'Ανάπτυξη δικτύου '!AB16)/'Παραδοχές διείσδυσης-κάλυψης'!K81,0)</f>
        <v>0.47995654596100279</v>
      </c>
      <c r="R61" s="149">
        <f t="shared" si="45"/>
        <v>7.8895759916445721E-2</v>
      </c>
      <c r="S61" s="178">
        <f>IFERROR(('Ανάπτυξη δικτύου '!AE39+'Ανάπτυξη δικτύου '!AE16)/'Παραδοχές διείσδυσης-κάλυψης'!L81,0)</f>
        <v>0.52006796657381615</v>
      </c>
      <c r="T61" s="149">
        <f t="shared" si="46"/>
        <v>8.3573025413164137E-2</v>
      </c>
      <c r="U61" s="178">
        <f>IFERROR(('Ανάπτυξη δικτύου '!AH39+'Ανάπτυξη δικτύου '!AH16)/'Παραδοχές διείσδυσης-κάλυψης'!M81,0)</f>
        <v>0.56324345403899723</v>
      </c>
      <c r="V61" s="149">
        <f t="shared" si="47"/>
        <v>8.3018932601481299E-2</v>
      </c>
      <c r="W61" s="178">
        <f>IFERROR(('Ανάπτυξη δικτύου '!AK39+'Ανάπτυξη δικτύου '!AK16)/'Παραδοχές διείσδυσης-κάλυψης'!N81,0)</f>
        <v>0.58385626740947072</v>
      </c>
      <c r="X61" s="149">
        <f t="shared" si="48"/>
        <v>3.6596631922945218E-2</v>
      </c>
      <c r="Y61" s="179">
        <f t="shared" si="49"/>
        <v>7.0337837395145542E-2</v>
      </c>
    </row>
    <row r="62" spans="2:33" outlineLevel="1">
      <c r="B62" s="40" t="s">
        <v>77</v>
      </c>
      <c r="C62" s="52" t="s">
        <v>166</v>
      </c>
      <c r="D62" s="177">
        <f>IFERROR(('Ανάπτυξη δικτύου '!E40+'Ανάπτυξη δικτύου '!E17)/'Παραδοχές διείσδυσης-κάλυψης'!D82,0)</f>
        <v>0.53993961538461543</v>
      </c>
      <c r="E62" s="178">
        <f>IFERROR(('Ανάπτυξη δικτύου '!G40+'Ανάπτυξη δικτύου '!G17)/'Παραδοχές διείσδυσης-κάλυψης'!E82,0)</f>
        <v>0.54619730769230779</v>
      </c>
      <c r="F62" s="149">
        <f t="shared" si="39"/>
        <v>1.1589615078039435E-2</v>
      </c>
      <c r="G62" s="178">
        <f>IFERROR(('Ανάπτυξη δικτύου '!J40+'Ανάπτυξη δικτύου '!J17)/'Παραδοχές διείσδυσης-κάλυψης'!F82,0)</f>
        <v>0.55027038461538469</v>
      </c>
      <c r="H62" s="149">
        <f t="shared" si="40"/>
        <v>7.457153057538338E-3</v>
      </c>
      <c r="I62" s="178">
        <f>IFERROR(('Ανάπτυξη δικτύου '!M40+'Ανάπτυξη δικτύου '!M17)/'Παραδοχές διείσδυσης-κάλυψης'!G82,0)</f>
        <v>0.55069346153846166</v>
      </c>
      <c r="J62" s="149">
        <f t="shared" si="41"/>
        <v>7.68852794745047E-4</v>
      </c>
      <c r="K62" s="178">
        <f>IFERROR(('Ανάπτυξη δικτύου '!S40+'Ανάπτυξη δικτύου '!S17)/'Παραδοχές διείσδυσης-κάλυψης'!I82,0)</f>
        <v>0.55076269230769237</v>
      </c>
      <c r="L62" s="149">
        <f t="shared" si="42"/>
        <v>1.257156186988342E-4</v>
      </c>
      <c r="M62" s="179">
        <f t="shared" si="43"/>
        <v>4.9740097613180101E-3</v>
      </c>
      <c r="O62" s="178">
        <f>IFERROR(('Ανάπτυξη δικτύου '!Y40+'Ανάπτυξη δικτύου '!Y17)/'Παραδοχές διείσδυσης-κάλυψης'!J82,0)</f>
        <v>0.55230115384615386</v>
      </c>
      <c r="P62" s="149">
        <f t="shared" si="44"/>
        <v>2.7933292504169881E-3</v>
      </c>
      <c r="Q62" s="178">
        <f>IFERROR(('Ανάπτυξη δικτύου '!AB40+'Ανάπτυξη δικτύου '!AB17)/'Παραδοχές διείσδυσης-κάλυψης'!K82,0)</f>
        <v>0.55480115384615392</v>
      </c>
      <c r="R62" s="149">
        <f t="shared" si="45"/>
        <v>4.5265159824316517E-3</v>
      </c>
      <c r="S62" s="178">
        <f>IFERROR(('Ανάπτυξη δικτύου '!AE40+'Ανάπτυξη δικτύου '!AE17)/'Παραδοχές διείσδυσης-κάλυψης'!L82,0)</f>
        <v>0.55710884615384626</v>
      </c>
      <c r="T62" s="149">
        <f t="shared" si="46"/>
        <v>4.159494427317406E-3</v>
      </c>
      <c r="U62" s="178">
        <f>IFERROR(('Ανάπτυξη δικτύου '!AH40+'Ανάπτυξη δικτύου '!AH17)/'Παραδοχές διείσδυσης-κάλυψης'!M82,0)</f>
        <v>0.55941653846153849</v>
      </c>
      <c r="V62" s="149">
        <f t="shared" si="47"/>
        <v>4.1422647003795032E-3</v>
      </c>
      <c r="W62" s="178">
        <f>IFERROR(('Ανάπτυξη δικτύου '!AK40+'Ανάπτυξη δικτύου '!AK17)/'Παραδοχές διείσδυσης-κάλυψης'!N82,0)</f>
        <v>0.56172423076923084</v>
      </c>
      <c r="X62" s="149">
        <f t="shared" si="48"/>
        <v>4.1251771247928599E-3</v>
      </c>
      <c r="Y62" s="179">
        <f t="shared" si="49"/>
        <v>4.2383492069000273E-3</v>
      </c>
    </row>
    <row r="63" spans="2:33" outlineLevel="1">
      <c r="B63" s="40" t="s">
        <v>78</v>
      </c>
      <c r="C63" s="52" t="s">
        <v>166</v>
      </c>
      <c r="D63" s="177">
        <f>IFERROR(('Ανάπτυξη δικτύου '!E41+'Ανάπτυξη δικτύου '!E18)/'Παραδοχές διείσδυσης-κάλυψης'!D83,0)</f>
        <v>0.56316042666666666</v>
      </c>
      <c r="E63" s="178">
        <f>IFERROR(('Ανάπτυξη δικτύου '!G41+'Ανάπτυξη δικτύου '!G18)/'Παραδοχές διείσδυσης-κάλυψης'!E83,0)</f>
        <v>0.67498661333333332</v>
      </c>
      <c r="F63" s="149">
        <f t="shared" si="39"/>
        <v>0.19856897141825686</v>
      </c>
      <c r="G63" s="178">
        <f>IFERROR(('Ανάπτυξη δικτύου '!J41+'Ανάπτυξη δικτύου '!J18)/'Παραδοχές διείσδυσης-κάλυψης'!F83,0)</f>
        <v>0.75405861333333324</v>
      </c>
      <c r="H63" s="149">
        <f t="shared" si="40"/>
        <v>0.11714602695528015</v>
      </c>
      <c r="I63" s="178">
        <f>IFERROR(('Ανάπτυξη δικτύου '!M41+'Ανάπτυξη δικτύου '!M18)/'Παραδοχές διείσδυσης-κάλυψης'!G83,0)</f>
        <v>0.80963994666666661</v>
      </c>
      <c r="J63" s="149">
        <f t="shared" si="41"/>
        <v>7.3709566273150603E-2</v>
      </c>
      <c r="K63" s="178">
        <f>IFERROR(('Ανάπτυξη δικτύου '!S41+'Ανάπτυξη δικτύου '!S18)/'Παραδοχές διείσδυσης-κάλυψης'!I83,0)</f>
        <v>0.86271461333333332</v>
      </c>
      <c r="L63" s="149">
        <f t="shared" si="42"/>
        <v>6.5553419004556426E-2</v>
      </c>
      <c r="M63" s="179">
        <f t="shared" si="43"/>
        <v>0.11252238026236983</v>
      </c>
      <c r="O63" s="178">
        <f>IFERROR(('Ανάπτυξη δικτύου '!Y41+'Ανάπτυξη δικτύου '!Y18)/'Παραδοχές διείσδυσης-κάλυψης'!J83,0)</f>
        <v>0.87711461333333329</v>
      </c>
      <c r="P63" s="149">
        <f t="shared" si="44"/>
        <v>1.6691498877434843E-2</v>
      </c>
      <c r="Q63" s="178">
        <f>IFERROR(('Ανάπτυξη δικτύου '!AB41+'Ανάπτυξη δικτύου '!AB18)/'Παραδοχές διείσδυσης-κάλυψης'!K83,0)</f>
        <v>0.89844794666666661</v>
      </c>
      <c r="R63" s="149">
        <f t="shared" si="45"/>
        <v>2.4322172962390178E-2</v>
      </c>
      <c r="S63" s="178">
        <f>IFERROR(('Ανάπτυξη δικτύου '!AE41+'Ανάπτυξη δικτύου '!AE18)/'Παραδοχές διείσδυσης-κάλυψης'!L83,0)</f>
        <v>0.91741328</v>
      </c>
      <c r="T63" s="149">
        <f t="shared" si="46"/>
        <v>2.1108995132880774E-2</v>
      </c>
      <c r="U63" s="178">
        <f>IFERROR(('Ανάπτυξη δικτύου '!AH41+'Ανάπτυξη δικτύου '!AH18)/'Παραδοχές διείσδυσης-κάλυψης'!M83,0)</f>
        <v>0.94247994666666657</v>
      </c>
      <c r="V63" s="149">
        <f t="shared" si="47"/>
        <v>2.7323200146684785E-2</v>
      </c>
      <c r="W63" s="178">
        <f>IFERROR(('Ανάπτυξη δικτύου '!AK41+'Ανάπτυξη δικτύου '!AK18)/'Παραδοχές διείσδυσης-κάλυψης'!N83,0)</f>
        <v>0.98487994666666667</v>
      </c>
      <c r="X63" s="149">
        <f t="shared" si="48"/>
        <v>4.4987694592292481E-2</v>
      </c>
      <c r="Y63" s="179">
        <f t="shared" si="49"/>
        <v>2.9394247589020983E-2</v>
      </c>
    </row>
    <row r="64" spans="2:33" outlineLevel="1">
      <c r="B64" s="40" t="s">
        <v>79</v>
      </c>
      <c r="C64" s="52" t="s">
        <v>166</v>
      </c>
      <c r="D64" s="177">
        <f>IFERROR(('Ανάπτυξη δικτύου '!E42+'Ανάπτυξη δικτύου '!E19)/'Παραδοχές διείσδυσης-κάλυψης'!D84,0)</f>
        <v>0.78623586220629216</v>
      </c>
      <c r="E64" s="178">
        <f>IFERROR(('Ανάπτυξη δικτύου '!G42+'Ανάπτυξη δικτύου '!G19)/'Παραδοχές διείσδυσης-κάλυψης'!E84,0)</f>
        <v>0.78812753882915154</v>
      </c>
      <c r="F64" s="149">
        <f t="shared" si="39"/>
        <v>2.4059912728364545E-3</v>
      </c>
      <c r="G64" s="178">
        <f>IFERROR(('Ανάπτυξη δικτύου '!J42+'Ανάπτυξη δικτύου '!J19)/'Παραδοχές διείσδυσης-κάλυψης'!F84,0)</f>
        <v>0.79014864595778556</v>
      </c>
      <c r="H64" s="149">
        <f t="shared" si="40"/>
        <v>2.5644417039868785E-3</v>
      </c>
      <c r="I64" s="178">
        <f>IFERROR(('Ανάπτυξη δικτύου '!M42+'Ανάπτυξη δικτύου '!M19)/'Παραδοχές διείσδυσης-κάλυψης'!G84,0)</f>
        <v>0.7908107327757864</v>
      </c>
      <c r="J64" s="149">
        <f t="shared" si="41"/>
        <v>8.3792691588844735E-4</v>
      </c>
      <c r="K64" s="178">
        <f>IFERROR(('Ανάπτυξη δικτύου '!S42+'Ανάπτυξη δικτύου '!S19)/'Παραδοχές διείσδυσης-κάλυψης'!I84,0)</f>
        <v>0.79202708084428497</v>
      </c>
      <c r="L64" s="149">
        <f t="shared" si="42"/>
        <v>1.5381026307383684E-3</v>
      </c>
      <c r="M64" s="179">
        <f t="shared" si="43"/>
        <v>1.8363734868169779E-3</v>
      </c>
      <c r="O64" s="178">
        <f>IFERROR(('Ανάπτυξη δικτύου '!Y42+'Ανάπτυξη δικτύου '!Y19)/'Παραδοχές διείσδυσης-κάλυψης'!J84,0)</f>
        <v>0.79302270011947418</v>
      </c>
      <c r="P64" s="149">
        <f t="shared" si="44"/>
        <v>1.2570520620682538E-3</v>
      </c>
      <c r="Q64" s="178">
        <f>IFERROR(('Ανάπτυξη δικτύου '!AB42+'Ανάπτυξη δικτύου '!AB19)/'Παραδοχές διείσδυσης-κάλυψης'!K84,0)</f>
        <v>0.79501393866985248</v>
      </c>
      <c r="R64" s="149">
        <f t="shared" si="45"/>
        <v>2.5109477321119704E-3</v>
      </c>
      <c r="S64" s="178">
        <f>IFERROR(('Ανάπτυξη δικτύου '!AE42+'Ανάπτυξη δικτύου '!AE19)/'Παραδοχές διείσδυσης-κάλυψης'!L84,0)</f>
        <v>0.79675627240143354</v>
      </c>
      <c r="T64" s="149">
        <f t="shared" si="46"/>
        <v>2.1915763319774973E-3</v>
      </c>
      <c r="U64" s="178">
        <f>IFERROR(('Ανάπτυξη δικτύου '!AH42+'Ανάπτυξη δικτύου '!AH19)/'Παραδοχές διείσδυσης-κάλυψης'!M84,0)</f>
        <v>0.7984986061330146</v>
      </c>
      <c r="V64" s="149">
        <f t="shared" si="47"/>
        <v>2.1867838282962522E-3</v>
      </c>
      <c r="W64" s="178">
        <f>IFERROR(('Ανάπτυξη δικτύου '!AK42+'Ανάπτυξη δικτύου '!AK19)/'Παραδοχές διείσδυσης-κάλυψης'!N84,0)</f>
        <v>0.80024093986459566</v>
      </c>
      <c r="X64" s="149">
        <f t="shared" si="48"/>
        <v>2.1820122392183848E-3</v>
      </c>
      <c r="Y64" s="179">
        <f t="shared" si="49"/>
        <v>2.2678201995094405E-3</v>
      </c>
    </row>
    <row r="65" spans="1:33" outlineLevel="1">
      <c r="B65" s="40" t="s">
        <v>80</v>
      </c>
      <c r="C65" s="52" t="s">
        <v>166</v>
      </c>
      <c r="D65" s="177">
        <f>IFERROR(('Ανάπτυξη δικτύου '!E43+'Ανάπτυξη δικτύου '!E20)/'Παραδοχές διείσδυσης-κάλυψης'!D85,0)</f>
        <v>0.6226204289544236</v>
      </c>
      <c r="E65" s="178">
        <f>IFERROR(('Ανάπτυξη δικτύου '!G43+'Ανάπτυξη δικτύου '!G20)/'Παραδοχές διείσδυσης-κάλυψης'!E85,0)</f>
        <v>0.64826117962466479</v>
      </c>
      <c r="F65" s="149">
        <f t="shared" si="39"/>
        <v>4.1181993840613468E-2</v>
      </c>
      <c r="G65" s="178">
        <f>IFERROR(('Ανάπτυξη δικτύου '!J43+'Ανάπτυξη δικτύου '!J20)/'Παραδοχές διείσδυσης-κάλυψης'!F85,0)</f>
        <v>0.66061506702412864</v>
      </c>
      <c r="H65" s="149">
        <f t="shared" si="40"/>
        <v>1.9056960045974999E-2</v>
      </c>
      <c r="I65" s="178">
        <f>IFERROR(('Ανάπτυξη δικτύου '!M43+'Ανάπτυξη δικτύου '!M20)/'Παραδοχές διείσδυσης-κάλυψης'!G85,0)</f>
        <v>0.6751941554959785</v>
      </c>
      <c r="J65" s="149">
        <f t="shared" si="41"/>
        <v>2.2068961486943137E-2</v>
      </c>
      <c r="K65" s="178">
        <f>IFERROR(('Ανάπτυξη δικτύου '!S43+'Ανάπτυξη δικτύου '!S20)/'Παραδοχές διείσδυσης-κάλυψης'!I85,0)</f>
        <v>0.68065260053619303</v>
      </c>
      <c r="L65" s="149">
        <f t="shared" si="42"/>
        <v>8.0842599062560215E-3</v>
      </c>
      <c r="M65" s="179">
        <f t="shared" si="43"/>
        <v>2.2528768207559002E-2</v>
      </c>
      <c r="O65" s="178">
        <f>IFERROR(('Ανάπτυξη δικτύου '!Y43+'Ανάπτυξη δικτύου '!Y20)/'Παραδοχές διείσδυσης-κάλυψης'!J85,0)</f>
        <v>0.68789120643431634</v>
      </c>
      <c r="P65" s="149">
        <f t="shared" si="44"/>
        <v>1.0634802382920451E-2</v>
      </c>
      <c r="Q65" s="178">
        <f>IFERROR(('Ανάπτυξη δικτύου '!AB43+'Ανάπτυξη δικτύου '!AB20)/'Παραδοχές διείσδυσης-κάλυψης'!K85,0)</f>
        <v>0.69510300268096514</v>
      </c>
      <c r="R65" s="149">
        <f t="shared" si="45"/>
        <v>1.0483919810562991E-2</v>
      </c>
      <c r="S65" s="178">
        <f>IFERROR(('Ανάπτυξη δικτύου '!AE43+'Ανάπτυξη δικτύου '!AE20)/'Παραδοχές διείσδυσης-κάλυψης'!L85,0)</f>
        <v>0.70073302949061655</v>
      </c>
      <c r="T65" s="149">
        <f t="shared" si="46"/>
        <v>8.0995576021636786E-3</v>
      </c>
      <c r="U65" s="178">
        <f>IFERROR(('Ανάπτυξη δικτύου '!AH43+'Ανάπτυξη δικτύου '!AH20)/'Παραδοχές διείσδυσης-κάλυψης'!M85,0)</f>
        <v>0.71172498659517425</v>
      </c>
      <c r="V65" s="149">
        <f t="shared" si="47"/>
        <v>1.568636933319394E-2</v>
      </c>
      <c r="W65" s="178">
        <f>IFERROR(('Ανάπτυξη δικτύου '!AK43+'Ανάπτυξη δικτύου '!AK20)/'Παραδοχές διείσδυσης-κάλυψης'!N85,0)</f>
        <v>0.72271694369973183</v>
      </c>
      <c r="X65" s="149">
        <f t="shared" si="48"/>
        <v>1.5444107361105974E-2</v>
      </c>
      <c r="Y65" s="179">
        <f t="shared" si="49"/>
        <v>1.2423272561805421E-2</v>
      </c>
    </row>
    <row r="66" spans="1:33" outlineLevel="1">
      <c r="B66" s="40" t="s">
        <v>81</v>
      </c>
      <c r="C66" s="52" t="s">
        <v>166</v>
      </c>
      <c r="D66" s="177">
        <f>IFERROR(('Ανάπτυξη δικτύου '!E44+'Ανάπτυξη δικτύου '!E21)/'Παραδοχές διείσδυσης-κάλυψης'!D86,0)</f>
        <v>0.46080675749318806</v>
      </c>
      <c r="E66" s="178">
        <f>IFERROR(('Ανάπτυξη δικτύου '!G44+'Ανάπτυξη δικτύου '!G21)/'Παραδοχές διείσδυσης-κάλυψης'!E86,0)</f>
        <v>0.4856705177111717</v>
      </c>
      <c r="F66" s="149">
        <f t="shared" si="39"/>
        <v>5.3957021709585488E-2</v>
      </c>
      <c r="G66" s="178">
        <f>IFERROR(('Ανάπτυξη δικτύου '!J44+'Ανάπτυξη δικτύου '!J21)/'Παραδοχές διείσδυσης-κάλυψης'!F86,0)</f>
        <v>0.51057514986376029</v>
      </c>
      <c r="H66" s="149">
        <f t="shared" si="40"/>
        <v>5.127886343597117E-2</v>
      </c>
      <c r="I66" s="178">
        <f>IFERROR(('Ανάπτυξη δικτύου '!M44+'Ανάπτυξη δικτύου '!M21)/'Παραδοχές διείσδυσης-κάλυψης'!G86,0)</f>
        <v>0.55434223433242513</v>
      </c>
      <c r="J66" s="149">
        <f t="shared" si="41"/>
        <v>8.5721141109870821E-2</v>
      </c>
      <c r="K66" s="178">
        <f>IFERROR(('Ανάπτυξη δικτύου '!S44+'Ανάπτυξη δικτύου '!S21)/'Παραδοχές διείσδυσης-κάλυψης'!I86,0)</f>
        <v>0.56998419618528617</v>
      </c>
      <c r="L66" s="149">
        <f t="shared" si="42"/>
        <v>2.8217156990930171E-2</v>
      </c>
      <c r="M66" s="179">
        <f t="shared" si="43"/>
        <v>5.4595694083226842E-2</v>
      </c>
      <c r="O66" s="178">
        <f>IFERROR(('Ανάπτυξη δικτύου '!Y44+'Ανάπτυξη δικτύου '!Y21)/'Παραδοχές διείσδυσης-κάλυψης'!J86,0)</f>
        <v>0.58074713896457764</v>
      </c>
      <c r="P66" s="149">
        <f t="shared" si="44"/>
        <v>1.8882879299679259E-2</v>
      </c>
      <c r="Q66" s="178">
        <f>IFERROR(('Ανάπτυξη δικτύου '!AB44+'Ανάπτυξη δικτύου '!AB21)/'Παραδοχές διείσδυσης-κάλυψης'!K86,0)</f>
        <v>0.59464359673024525</v>
      </c>
      <c r="R66" s="149">
        <f t="shared" si="45"/>
        <v>2.3928585839344482E-2</v>
      </c>
      <c r="S66" s="178">
        <f>IFERROR(('Ανάπτυξη δικτύου '!AE44+'Ανάπτυξη δικτύου '!AE21)/'Παραδοχές διείσδυσης-κάλυψης'!L86,0)</f>
        <v>0.62189155313351496</v>
      </c>
      <c r="T66" s="149">
        <f t="shared" si="46"/>
        <v>4.5822332155088359E-2</v>
      </c>
      <c r="U66" s="178">
        <f>IFERROR(('Ανάπτυξη δικτύου '!AH44+'Ανάπτυξη δικτύου '!AH21)/'Παραδοχές διείσδυσης-κάλυψης'!M86,0)</f>
        <v>0.63306321525885567</v>
      </c>
      <c r="V66" s="149">
        <f t="shared" si="47"/>
        <v>1.7964003641873304E-2</v>
      </c>
      <c r="W66" s="178">
        <f>IFERROR(('Ανάπτυξη δικτύου '!AK44+'Ανάπτυξη δικτύου '!AK21)/'Παραδοχές διείσδυσης-κάλυψης'!N86,0)</f>
        <v>0.64396239782016351</v>
      </c>
      <c r="X66" s="149">
        <f t="shared" si="48"/>
        <v>1.7216578532131634E-2</v>
      </c>
      <c r="Y66" s="179">
        <f t="shared" si="49"/>
        <v>2.6167740019219288E-2</v>
      </c>
    </row>
    <row r="67" spans="1:33" s="43" customFormat="1" outlineLevel="1">
      <c r="A67"/>
      <c r="B67" s="40" t="s">
        <v>82</v>
      </c>
      <c r="C67" s="52" t="s">
        <v>166</v>
      </c>
      <c r="D67" s="177">
        <f>IFERROR(('Ανάπτυξη δικτύου '!E45+'Ανάπτυξη δικτύου '!E22)/'Παραδοχές διείσδυσης-κάλυψης'!D87,0)</f>
        <v>0.71912594752186587</v>
      </c>
      <c r="E67" s="178">
        <f>IFERROR(('Ανάπτυξη δικτύου '!G45+'Ανάπτυξη δικτύου '!G22)/'Παραδοχές διείσδυσης-κάλυψης'!E87,0)</f>
        <v>0.76135918367346933</v>
      </c>
      <c r="F67" s="149">
        <f t="shared" si="39"/>
        <v>5.8728566667828809E-2</v>
      </c>
      <c r="G67" s="178">
        <f>IFERROR(('Ανάπτυξη δικτύου '!J45+'Ανάπτυξη δικτύου '!J22)/'Παραδοχές διείσδυσης-κάλυψης'!F87,0)</f>
        <v>0.79272069970845471</v>
      </c>
      <c r="H67" s="149">
        <f t="shared" si="40"/>
        <v>4.1191485842030195E-2</v>
      </c>
      <c r="I67" s="178">
        <f>IFERROR(('Ανάπτυξη δικτύου '!M45+'Ανάπτυξη δικτύου '!M22)/'Παραδοχές διείσδυσης-κάλυψης'!G87,0)</f>
        <v>0.85136793002915434</v>
      </c>
      <c r="J67" s="149">
        <f t="shared" si="41"/>
        <v>7.398221131638015E-2</v>
      </c>
      <c r="K67" s="178">
        <f>IFERROR(('Ανάπτυξη δικτύου '!S45+'Ανάπτυξη δικτύου '!S22)/'Παραδοχές διείσδυσης-κάλυψης'!I87,0)</f>
        <v>0.86983615160349836</v>
      </c>
      <c r="L67" s="149">
        <f t="shared" si="42"/>
        <v>2.1692409266240033E-2</v>
      </c>
      <c r="M67" s="179">
        <f t="shared" si="43"/>
        <v>4.8716554437592707E-2</v>
      </c>
      <c r="N67"/>
      <c r="O67" s="178">
        <f>IFERROR(('Ανάπτυξη δικτύου '!Y45+'Ανάπτυξη δικτύου '!Y22)/'Παραδοχές διείσδυσης-κάλυψης'!J87,0)</f>
        <v>0.87770787172011644</v>
      </c>
      <c r="P67" s="149">
        <f t="shared" si="44"/>
        <v>9.049658492702289E-3</v>
      </c>
      <c r="Q67" s="178">
        <f>IFERROR(('Ανάπτυξη δικτύου '!AB45+'Ανάπτυξη δικτύου '!AB22)/'Παραδοχές διείσδυσης-κάλυψης'!K87,0)</f>
        <v>0.89111895043731759</v>
      </c>
      <c r="R67" s="149">
        <f t="shared" si="45"/>
        <v>1.527966097753955E-2</v>
      </c>
      <c r="S67" s="178">
        <f>IFERROR(('Ανάπτυξη δικτύου '!AE45+'Ανάπτυξη δικτύου '!AE22)/'Παραδοχές διείσδυσης-κάλυψης'!L87,0)</f>
        <v>0.90015685131195311</v>
      </c>
      <c r="T67" s="149">
        <f t="shared" si="46"/>
        <v>1.0142193553621724E-2</v>
      </c>
      <c r="U67" s="178">
        <f>IFERROR(('Ανάπτυξη δικτύου '!AH45+'Ανάπτυξη δικτύου '!AH22)/'Παραδοχές διείσδυσης-κάλυψης'!M87,0)</f>
        <v>0.91211020408163246</v>
      </c>
      <c r="V67" s="149">
        <f t="shared" si="47"/>
        <v>1.3279188790550974E-2</v>
      </c>
      <c r="W67" s="178">
        <f>IFERROR(('Ανάπτυξη δικτύου '!AK45+'Ανάπτυξη δικτύου '!AK22)/'Παραδοχές διείσδυσης-κάλυψης'!N87,0)</f>
        <v>0.92114810495626798</v>
      </c>
      <c r="X67" s="149">
        <f t="shared" si="48"/>
        <v>9.9087816737402044E-3</v>
      </c>
      <c r="Y67" s="179">
        <f t="shared" si="49"/>
        <v>1.2149971949802829E-2</v>
      </c>
    </row>
    <row r="68" spans="1:33" s="43" customFormat="1" outlineLevel="1">
      <c r="A68"/>
      <c r="B68" s="40" t="s">
        <v>83</v>
      </c>
      <c r="C68" s="52" t="s">
        <v>166</v>
      </c>
      <c r="D68" s="177">
        <f>IFERROR(('Ανάπτυξη δικτύου '!E46+'Ανάπτυξη δικτύου '!E23)/'Παραδοχές διείσδυσης-κάλυψης'!D88,0)</f>
        <v>0.61385334600760466</v>
      </c>
      <c r="E68" s="178">
        <f>IFERROR(('Ανάπτυξη δικτύου '!G46+'Ανάπτυξη δικτύου '!G23)/'Παραδοχές διείσδυσης-κάλυψης'!E88,0)</f>
        <v>0.69901859315589354</v>
      </c>
      <c r="F68" s="149">
        <f t="shared" si="39"/>
        <v>0.13873875201982497</v>
      </c>
      <c r="G68" s="178">
        <f>IFERROR(('Ανάπτυξη δικτύου '!J46+'Ανάπτυξη δικτύου '!J23)/'Παραδοχές διείσδυσης-κάλυψης'!F88,0)</f>
        <v>0.73563836501901148</v>
      </c>
      <c r="H68" s="149">
        <f t="shared" si="40"/>
        <v>5.2387407461922941E-2</v>
      </c>
      <c r="I68" s="178">
        <f>IFERROR(('Ανάπτυξη δικτύου '!M46+'Ανάπτυξη δικτύου '!M23)/'Παραδοχές διείσδυσης-κάλυψης'!G88,0)</f>
        <v>0.76666536121673012</v>
      </c>
      <c r="J68" s="149">
        <f t="shared" si="41"/>
        <v>4.2176968566500474E-2</v>
      </c>
      <c r="K68" s="178">
        <f>IFERROR(('Ανάπτυξη δικτύου '!S46+'Ανάπτυξη δικτύου '!S23)/'Παραδοχές διείσδυσης-κάλυψης'!I88,0)</f>
        <v>0.78148779467680618</v>
      </c>
      <c r="L68" s="149">
        <f t="shared" si="42"/>
        <v>1.9333641781535862E-2</v>
      </c>
      <c r="M68" s="179">
        <f t="shared" si="43"/>
        <v>6.2219801300452682E-2</v>
      </c>
      <c r="N68"/>
      <c r="O68" s="178">
        <f>IFERROR(('Ανάπτυξη δικτύου '!Y46+'Ανάπτυξη δικτύου '!Y23)/'Παραδοχές διείσδυσης-κάλυψης'!J88,0)</f>
        <v>0.78736231939163515</v>
      </c>
      <c r="P68" s="149">
        <f t="shared" si="44"/>
        <v>7.517103600138051E-3</v>
      </c>
      <c r="Q68" s="178">
        <f>IFERROR(('Ανάπτυξη δικτύου '!AB46+'Ανάπτυξη δικτύου '!AB23)/'Παραδοχές διείσδυσης-κάλυψης'!K88,0)</f>
        <v>0.80106574144486709</v>
      </c>
      <c r="R68" s="149">
        <f t="shared" si="45"/>
        <v>1.740421368375877E-2</v>
      </c>
      <c r="S68" s="178">
        <f>IFERROR(('Ανάπτυξη δικτύου '!AE46+'Ανάπτυξη δικτύου '!AE23)/'Παραδοχές διείσδυσης-κάλυψης'!L88,0)</f>
        <v>0.81154102661596972</v>
      </c>
      <c r="T68" s="149">
        <f t="shared" si="46"/>
        <v>1.307668600608055E-2</v>
      </c>
      <c r="U68" s="178">
        <f>IFERROR(('Ανάπτυξη δικτύου '!AH46+'Ανάπτυξη δικτύου '!AH23)/'Παραδοχές διείσδυσης-κάλυψης'!M88,0)</f>
        <v>0.84119882129277579</v>
      </c>
      <c r="V68" s="149">
        <f t="shared" si="47"/>
        <v>3.6545034328671677E-2</v>
      </c>
      <c r="W68" s="178">
        <f>IFERROR(('Ανάπτυξη δικτύου '!AK46+'Ανάπτυξη δικτύου '!AK23)/'Παραδοχές διείσδυσης-κάλυψης'!N88,0)</f>
        <v>0.85716840304182529</v>
      </c>
      <c r="X68" s="149">
        <f t="shared" si="48"/>
        <v>1.8984313036134595E-2</v>
      </c>
      <c r="Y68" s="179">
        <f t="shared" si="49"/>
        <v>2.1463568408120803E-2</v>
      </c>
    </row>
    <row r="69" spans="1:33" outlineLevel="1">
      <c r="B69" s="40" t="s">
        <v>84</v>
      </c>
      <c r="C69" s="52" t="s">
        <v>166</v>
      </c>
      <c r="D69" s="177">
        <f>IFERROR(('Ανάπτυξη δικτύου '!E47+'Ανάπτυξη δικτύου '!E24)/'Παραδοχές διείσδυσης-κάλυψης'!D89,0)</f>
        <v>0.11060205479452055</v>
      </c>
      <c r="E69" s="178">
        <f>IFERROR(('Ανάπτυξη δικτύου '!G47+'Ανάπτυξη δικτύου '!G24)/'Παραδοχές διείσδυσης-κάλυψης'!E89,0)</f>
        <v>0.14846849315068494</v>
      </c>
      <c r="F69" s="149">
        <f t="shared" si="39"/>
        <v>0.34236649966868765</v>
      </c>
      <c r="G69" s="178">
        <f>IFERROR(('Ανάπτυξη δικτύου '!J47+'Ανάπτυξη δικτύου '!J24)/'Παραδοχές διείσδυσης-κάλυψης'!F89,0)</f>
        <v>0.23692054794520548</v>
      </c>
      <c r="H69" s="149">
        <f t="shared" si="40"/>
        <v>0.59576313409975812</v>
      </c>
      <c r="I69" s="178">
        <f>IFERROR(('Ανάπτυξη δικτύου '!M47+'Ανάπτυξη δικτύου '!M24)/'Παραδοχές διείσδυσης-κάλυψης'!G89,0)</f>
        <v>0.41725410958904113</v>
      </c>
      <c r="J69" s="149">
        <f t="shared" si="41"/>
        <v>0.76115627457329216</v>
      </c>
      <c r="K69" s="178">
        <f>IFERROR(('Ανάπτυξη δικτύου '!S47+'Ανάπτυξη δικτύου '!S24)/'Παραδοχές διείσδυσης-κάλυψης'!I89,0)</f>
        <v>0.48858321917808217</v>
      </c>
      <c r="L69" s="149">
        <f t="shared" si="42"/>
        <v>0.17094884855488657</v>
      </c>
      <c r="M69" s="179">
        <f t="shared" si="43"/>
        <v>0.44975240474043843</v>
      </c>
      <c r="O69" s="178">
        <f>IFERROR(('Ανάπτυξη δικτύου '!Y47+'Ανάπτυξη δικτύου '!Y24)/'Παραδοχές διείσδυσης-κάλυψης'!J89,0)</f>
        <v>0.52214486301369856</v>
      </c>
      <c r="P69" s="149">
        <f t="shared" si="44"/>
        <v>6.8691765329303309E-2</v>
      </c>
      <c r="Q69" s="178">
        <f>IFERROR(('Ανάπτυξη δικτύου '!AB47+'Ανάπτυξη δικτύου '!AB24)/'Παραδοχές διείσδυσης-κάλυψης'!K89,0)</f>
        <v>0.54919965753424649</v>
      </c>
      <c r="R69" s="149">
        <f t="shared" si="45"/>
        <v>5.1814728894188401E-2</v>
      </c>
      <c r="S69" s="178">
        <f>IFERROR(('Ανάπτυξη δικτύου '!AE47+'Ανάπτυξη δικτύου '!AE24)/'Παραδοχές διείσδυσης-κάλυψης'!L89,0)</f>
        <v>0.56426815068493141</v>
      </c>
      <c r="T69" s="149">
        <f t="shared" si="46"/>
        <v>2.7437185992318827E-2</v>
      </c>
      <c r="U69" s="178">
        <f>IFERROR(('Ανάπτυξη δικτύου '!AH47+'Ανάπτυξη δικτύου '!AH24)/'Παραδοχές διείσδυσης-κάλυψης'!M89,0)</f>
        <v>0.60067226027397258</v>
      </c>
      <c r="V69" s="149">
        <f t="shared" si="47"/>
        <v>6.4515620002391402E-2</v>
      </c>
      <c r="W69" s="178">
        <f>IFERROR(('Ανάπτυξη δικτύου '!AK47+'Ανάπτυξη δικτύου '!AK24)/'Παραδοχές διείσδυσης-κάλυψης'!N89,0)</f>
        <v>0.62263801369863014</v>
      </c>
      <c r="X69" s="149">
        <f t="shared" si="48"/>
        <v>3.6568616327710496E-2</v>
      </c>
      <c r="Y69" s="179">
        <f t="shared" si="49"/>
        <v>4.4987644545988914E-2</v>
      </c>
    </row>
    <row r="70" spans="1:33" s="43" customFormat="1" outlineLevel="1">
      <c r="A70"/>
      <c r="B70" s="40" t="s">
        <v>86</v>
      </c>
      <c r="C70" s="52" t="s">
        <v>166</v>
      </c>
      <c r="D70" s="177">
        <f>IFERROR(('Ανάπτυξη δικτύου '!E48+'Ανάπτυξη δικτύου '!E25)/'Παραδοχές διείσδυσης-κάλυψης'!D90,0)</f>
        <v>0.31780398148148148</v>
      </c>
      <c r="E70" s="178">
        <f>IFERROR(('Ανάπτυξη δικτύου '!G48+'Ανάπτυξη δικτύου '!G25)/'Παραδοχές διείσδυσης-κάλυψης'!E90,0)</f>
        <v>0.33312342592592592</v>
      </c>
      <c r="F70" s="149">
        <f t="shared" si="39"/>
        <v>4.8204067088873488E-2</v>
      </c>
      <c r="G70" s="178">
        <f>IFERROR(('Ανάπτυξη δικτύου '!J48+'Ανάπτυξη δικτύου '!J25)/'Παραδοχές διείσδυσης-κάλυψης'!F90,0)</f>
        <v>0.35823916666666666</v>
      </c>
      <c r="H70" s="149">
        <f t="shared" si="40"/>
        <v>7.5394699940212362E-2</v>
      </c>
      <c r="I70" s="178">
        <f>IFERROR(('Ανάπτυξη δικτύου '!M48+'Ανάπτυξη δικτύου '!M25)/'Παραδοχές διείσδυσης-κάλυψης'!G90,0)</f>
        <v>0.37818361111111115</v>
      </c>
      <c r="J70" s="149">
        <f t="shared" si="41"/>
        <v>5.5673545218472259E-2</v>
      </c>
      <c r="K70" s="178">
        <f>IFERROR(('Ανάπτυξη δικτύου '!S48+'Ανάπτυξη δικτύου '!S25)/'Παραδοχές διείσδυσης-κάλυψης'!I90,0)</f>
        <v>0.50405300925925922</v>
      </c>
      <c r="L70" s="149">
        <f t="shared" si="42"/>
        <v>0.33282615758610273</v>
      </c>
      <c r="M70" s="179">
        <f t="shared" si="43"/>
        <v>0.12222314000757972</v>
      </c>
      <c r="N70"/>
      <c r="O70" s="178">
        <f>IFERROR(('Ανάπτυξη δικτύου '!Y48+'Ανάπτυξη δικτύου '!Y25)/'Παραδοχές διείσδυσης-κάλυψης'!J90,0)</f>
        <v>0.52581226851851848</v>
      </c>
      <c r="P70" s="149">
        <f t="shared" si="44"/>
        <v>4.3168593103403929E-2</v>
      </c>
      <c r="Q70" s="178">
        <f>IFERROR(('Ανάπτυξη δικτύου '!AB48+'Ανάπτυξη δικτύου '!AB25)/'Παραδοχές διείσδυσης-κάλυψης'!K90,0)</f>
        <v>0.56146041666666668</v>
      </c>
      <c r="R70" s="149">
        <f t="shared" si="45"/>
        <v>6.7796341550925079E-2</v>
      </c>
      <c r="S70" s="178">
        <f>IFERROR(('Ανάπτυξη δικτύου '!AE48+'Ανάπτυξη δικτύου '!AE25)/'Παραδοχές διείσδυσης-κάλυψης'!L90,0)</f>
        <v>0.5957196759259259</v>
      </c>
      <c r="T70" s="149">
        <f t="shared" si="46"/>
        <v>6.1018120320312064E-2</v>
      </c>
      <c r="U70" s="178">
        <f>IFERROR(('Ανάπτυξη δικτύου '!AH48+'Ανάπτυξη δικτύου '!AH25)/'Παραδοχές διείσδυσης-κάλυψης'!M90,0)</f>
        <v>0.64155300925925929</v>
      </c>
      <c r="V70" s="149">
        <f t="shared" si="47"/>
        <v>7.6937753083435992E-2</v>
      </c>
      <c r="W70" s="178">
        <f>IFERROR(('Ανάπτυξη δικτύου '!AK48+'Ανάπτυξη δικτύου '!AK25)/'Παραδοχές διείσδυσης-κάλυψης'!N90,0)</f>
        <v>0.67581226851851839</v>
      </c>
      <c r="X70" s="149">
        <f t="shared" si="48"/>
        <v>5.3400512139776313E-2</v>
      </c>
      <c r="Y70" s="179">
        <f t="shared" si="49"/>
        <v>6.4752918436521867E-2</v>
      </c>
    </row>
    <row r="71" spans="1:33" outlineLevel="1">
      <c r="B71" s="40" t="s">
        <v>87</v>
      </c>
      <c r="C71" s="52" t="s">
        <v>166</v>
      </c>
      <c r="D71" s="177">
        <f>IFERROR(('Ανάπτυξη δικτύου '!E49+'Ανάπτυξη δικτύου '!E26)/'Παραδοχές διείσδυσης-κάλυψης'!D91,0)</f>
        <v>3.7772500000000001E-2</v>
      </c>
      <c r="E71" s="178">
        <f>IFERROR(('Ανάπτυξη δικτύου '!G49+'Ανάπτυξη δικτύου '!G26)/'Παραδοχές διείσδυσης-κάλυψης'!E91,0)</f>
        <v>7.2172500000000001E-2</v>
      </c>
      <c r="F71" s="149">
        <f t="shared" si="39"/>
        <v>0.91071546760209143</v>
      </c>
      <c r="G71" s="178">
        <f>IFERROR(('Ανάπτυξη δικτύου '!J49+'Ανάπτυξη δικτύου '!J26)/'Παραδοχές διείσδυσης-κάλυψης'!F91,0)</f>
        <v>8.1172499999999995E-2</v>
      </c>
      <c r="H71" s="149">
        <f t="shared" si="40"/>
        <v>0.1247012366205964</v>
      </c>
      <c r="I71" s="178">
        <f>IFERROR(('Ανάπτυξη δικτύου '!M49+'Ανάπτυξη δικτύου '!M26)/'Παραδοχές διείσδυσης-κάλυψης'!G91,0)</f>
        <v>9.0037500000000006E-2</v>
      </c>
      <c r="J71" s="149">
        <f t="shared" si="41"/>
        <v>0.10921186362376435</v>
      </c>
      <c r="K71" s="178">
        <f>IFERROR(('Ανάπτυξη δικτύου '!S49+'Ανάπτυξη δικτύου '!S26)/'Παραδοχές διείσδυσης-κάλυψης'!I91,0)</f>
        <v>9.0590000000000004E-2</v>
      </c>
      <c r="L71" s="149">
        <f t="shared" si="42"/>
        <v>6.1363320838539208E-3</v>
      </c>
      <c r="M71" s="179">
        <f t="shared" si="43"/>
        <v>0.24444621877149331</v>
      </c>
      <c r="O71" s="178">
        <f>IFERROR(('Ανάπτυξη δικτύου '!Y49+'Ανάπτυξη δικτύου '!Y26)/'Παραδοχές διείσδυσης-κάλυψης'!J91,0)</f>
        <v>9.2590000000000006E-2</v>
      </c>
      <c r="P71" s="149">
        <f t="shared" si="44"/>
        <v>2.2077491996909171E-2</v>
      </c>
      <c r="Q71" s="178">
        <f>IFERROR(('Ανάπτυξη δικτύου '!AB49+'Ανάπτυξη δικτύου '!AB26)/'Παραδοχές διείσδυσης-κάλυψης'!K91,0)</f>
        <v>0.18759000000000001</v>
      </c>
      <c r="R71" s="149">
        <f t="shared" si="45"/>
        <v>1.0260287288044065</v>
      </c>
      <c r="S71" s="178">
        <f>IFERROR(('Ανάπτυξη δικτύου '!AE49+'Ανάπτυξη δικτύου '!AE26)/'Παραδοχές διείσδυσης-κάλυψης'!L91,0)</f>
        <v>0.28183999999999998</v>
      </c>
      <c r="T71" s="149">
        <f t="shared" si="46"/>
        <v>0.50242550242550221</v>
      </c>
      <c r="U71" s="178">
        <f>IFERROR(('Ανάπτυξη δικτύου '!AH49+'Ανάπτυξη δικτύου '!AH26)/'Παραδοχές διείσδυσης-κάλυψης'!M91,0)</f>
        <v>0.36584</v>
      </c>
      <c r="V71" s="149">
        <f t="shared" si="47"/>
        <v>0.29804144195288118</v>
      </c>
      <c r="W71" s="178">
        <f>IFERROR(('Ανάπτυξη δικτύου '!AK49+'Ανάπτυξη δικτύου '!AK26)/'Παραδοχές διείσδυσης-κάλυψης'!N91,0)</f>
        <v>0.45552500000000001</v>
      </c>
      <c r="X71" s="149">
        <f t="shared" si="48"/>
        <v>0.2451481521976821</v>
      </c>
      <c r="Y71" s="179">
        <f t="shared" si="49"/>
        <v>0.48931661019492934</v>
      </c>
    </row>
    <row r="72" spans="1:33" ht="16.5" customHeight="1" outlineLevel="1">
      <c r="B72" s="40" t="s">
        <v>88</v>
      </c>
      <c r="C72" s="52" t="s">
        <v>166</v>
      </c>
      <c r="D72" s="177">
        <f>IFERROR(('Ανάπτυξη δικτύου '!E50+'Ανάπτυξη δικτύου '!E27)/'Παραδοχές διείσδυσης-κάλυψης'!D92,0)</f>
        <v>0</v>
      </c>
      <c r="E72" s="178">
        <f>IFERROR(('Ανάπτυξη δικτύου '!G50+'Ανάπτυξη δικτύου '!G27)/'Παραδοχές διείσδυσης-κάλυψης'!E92,0)</f>
        <v>0</v>
      </c>
      <c r="F72" s="149">
        <f t="shared" si="39"/>
        <v>0</v>
      </c>
      <c r="G72" s="178">
        <f>IFERROR(('Ανάπτυξη δικτύου '!J50+'Ανάπτυξη δικτύου '!J27)/'Παραδοχές διείσδυσης-κάλυψης'!F92,0)</f>
        <v>5.2260416666666663E-2</v>
      </c>
      <c r="H72" s="149">
        <f t="shared" si="40"/>
        <v>0</v>
      </c>
      <c r="I72" s="178">
        <f>IFERROR(('Ανάπτυξη δικτύου '!M50+'Ανάπτυξη δικτύου '!M27)/'Παραδοχές διείσδυσης-κάλυψης'!G92,0)</f>
        <v>5.2541666666666667E-2</v>
      </c>
      <c r="J72" s="149">
        <f t="shared" si="41"/>
        <v>5.3817022124776478E-3</v>
      </c>
      <c r="K72" s="178">
        <f>IFERROR(('Ανάπτυξη δικτύου '!S50+'Ανάπτυξη δικτύου '!S27)/'Παραδοχές διείσδυσης-κάλυψης'!I92,0)</f>
        <v>0.16893020833333333</v>
      </c>
      <c r="L72" s="149">
        <f t="shared" si="42"/>
        <v>2.2151665344964315</v>
      </c>
      <c r="M72" s="179">
        <f t="shared" si="43"/>
        <v>0</v>
      </c>
      <c r="O72" s="178">
        <f>IFERROR(('Ανάπτυξη δικτύου '!Y50+'Ανάπτυξη δικτύου '!Y27)/'Παραδοχές διείσδυσης-κάλυψης'!J92,0)</f>
        <v>0.18663854166666666</v>
      </c>
      <c r="P72" s="149">
        <f t="shared" si="44"/>
        <v>0.10482632744044935</v>
      </c>
      <c r="Q72" s="178">
        <f>IFERROR(('Ανάπτυξη δικτύου '!AB50+'Ανάπτυξη δικτύου '!AB27)/'Παραδοχές διείσδυσης-κάλυψης'!K92,0)</f>
        <v>0.22090937499999999</v>
      </c>
      <c r="R72" s="149">
        <f t="shared" si="45"/>
        <v>0.18362141617319575</v>
      </c>
      <c r="S72" s="178">
        <f>IFERROR(('Ανάπτυξη δικτύου '!AE50+'Ανάπτυξη δικτύου '!AE27)/'Παραδοχές διείσδυσης-κάλυψης'!L92,0)</f>
        <v>0.26778437500000002</v>
      </c>
      <c r="T72" s="149">
        <f t="shared" si="46"/>
        <v>0.21219108514520957</v>
      </c>
      <c r="U72" s="178">
        <f>IFERROR(('Ανάπτυξη δικτύου '!AH50+'Ανάπτυξη δικτύου '!AH27)/'Παραδοχές διείσδυσης-κάλυψης'!M92,0)</f>
        <v>0.30997187500000001</v>
      </c>
      <c r="V72" s="149">
        <f t="shared" si="47"/>
        <v>0.15754279912709615</v>
      </c>
      <c r="W72" s="178">
        <f>IFERROR(('Ανάπτυξη δικτύου '!AK50+'Ανάπτυξη δικτύου '!AK27)/'Παραδοχές διείσδυσης-κάλυψης'!N92,0)</f>
        <v>0.33184687499999999</v>
      </c>
      <c r="X72" s="149">
        <f t="shared" si="48"/>
        <v>7.0570918732546228E-2</v>
      </c>
      <c r="Y72" s="179">
        <f t="shared" si="49"/>
        <v>0.15473970754596356</v>
      </c>
    </row>
    <row r="73" spans="1:33" ht="15" customHeight="1" outlineLevel="1">
      <c r="B73" s="396" t="s">
        <v>95</v>
      </c>
      <c r="C73" s="397"/>
      <c r="D73" s="397"/>
      <c r="E73" s="397"/>
      <c r="F73" s="397"/>
      <c r="G73" s="397"/>
      <c r="H73" s="397"/>
      <c r="I73" s="397"/>
      <c r="J73" s="397"/>
      <c r="K73" s="397"/>
      <c r="L73" s="397"/>
      <c r="M73" s="397"/>
      <c r="N73" s="397"/>
      <c r="O73" s="397"/>
      <c r="P73" s="397"/>
      <c r="Q73" s="397"/>
      <c r="R73" s="397"/>
      <c r="S73" s="397"/>
      <c r="T73" s="397"/>
      <c r="U73" s="397"/>
      <c r="V73" s="397"/>
      <c r="W73" s="397"/>
      <c r="X73" s="397"/>
      <c r="Y73" s="398"/>
    </row>
    <row r="74" spans="1:33" ht="15" customHeight="1" outlineLevel="1">
      <c r="B74" s="40" t="s">
        <v>96</v>
      </c>
      <c r="C74" s="38" t="s">
        <v>166</v>
      </c>
      <c r="D74" s="177">
        <f>IFERROR(('Ανάπτυξη δικτύου '!E52+'Ανάπτυξη δικτύου '!E29)/'Παραδοχές διείσδυσης-κάλυψης'!D94,0)</f>
        <v>0.51704452139500368</v>
      </c>
      <c r="E74" s="178">
        <f>IFERROR(('Ανάπτυξη δικτύου '!G52+'Ανάπτυξη δικτύου '!G29)/'Παραδοχές διείσδυσης-κάλυψης'!E94,0)</f>
        <v>0.55528752651421454</v>
      </c>
      <c r="F74" s="149">
        <f t="shared" ref="F74" si="50">IFERROR((E74-D74)/D74,0)</f>
        <v>7.3964626906847269E-2</v>
      </c>
      <c r="G74" s="178">
        <f>IFERROR(('Ανάπτυξη δικτύου '!J52+'Ανάπτυξη δικτύου '!J29)/'Παραδοχές διείσδυσης-κάλυψης'!F94,0)</f>
        <v>0.56656651039292705</v>
      </c>
      <c r="H74" s="149">
        <f t="shared" ref="H74" si="51">IFERROR((G74-E74)/E74,0)</f>
        <v>2.0311970538066437E-2</v>
      </c>
      <c r="I74" s="178">
        <f>IFERROR(('Ανάπτυξη δικτύου '!M52+'Ανάπτυξη δικτύου '!M29)/'Παραδοχές διείσδυσης-κάλυψης'!G94,0)</f>
        <v>0.59725334071292646</v>
      </c>
      <c r="J74" s="149">
        <f t="shared" ref="J74" si="52">IFERROR((I74-G74)/G74,0)</f>
        <v>5.4162803055050647E-2</v>
      </c>
      <c r="K74" s="178">
        <f>IFERROR(('Ανάπτυξη δικτύου '!S52+'Ανάπτυξη δικτύου '!S29)/'Παραδοχές διείσδυσης-κάλυψης'!I94,0)</f>
        <v>0.62728552876232635</v>
      </c>
      <c r="L74" s="149">
        <f t="shared" ref="L74" si="53">IFERROR((K74-I74)/I74,0)</f>
        <v>5.0283834350011693E-2</v>
      </c>
      <c r="M74" s="179">
        <f>IFERROR((K74/D74)^(1/4)-1,0)</f>
        <v>4.9504565059867556E-2</v>
      </c>
      <c r="O74" s="178">
        <f>IFERROR(('Ανάπτυξη δικτύου '!Y52+'Ανάπτυξη δικτύου '!Y29)/'Παραδοχές διείσδυσης-κάλυψης'!J94,0)</f>
        <v>0.6365118290538927</v>
      </c>
      <c r="P74" s="149">
        <f t="shared" ref="P74" si="54">IFERROR((O74-K74)/K74,0)</f>
        <v>1.4708294498313098E-2</v>
      </c>
      <c r="Q74" s="178">
        <f>IFERROR(('Ανάπτυξη δικτύου '!AB52+'Ανάπτυξη δικτύου '!AB29)/'Παραδοχές διείσδυσης-κάλυψης'!K94,0)</f>
        <v>0.6583250385258177</v>
      </c>
      <c r="R74" s="149">
        <f t="shared" ref="R74" si="55">IFERROR((Q74-O74)/O74,0)</f>
        <v>3.4269920017587135E-2</v>
      </c>
      <c r="S74" s="178">
        <f>IFERROR(('Ανάπτυξη δικτύου '!AE52+'Ανάπτυξη δικτύου '!AE29)/'Παραδοχές διείσδυσης-κάλυψης'!L94,0)</f>
        <v>0.68100173275743558</v>
      </c>
      <c r="T74" s="149">
        <f t="shared" ref="T74" si="56">IFERROR((S74-Q74)/Q74,0)</f>
        <v>3.4446045501167082E-2</v>
      </c>
      <c r="U74" s="178">
        <f>IFERROR(('Ανάπτυξη δικτύου '!AH52+'Ανάπτυξη δικτύου '!AH29)/'Παραδοχές διείσδυσης-κάλυψης'!M94,0)</f>
        <v>0.70719965055455469</v>
      </c>
      <c r="V74" s="149">
        <f t="shared" ref="V74" si="57">IFERROR((U74-S74)/S74,0)</f>
        <v>3.846967861747054E-2</v>
      </c>
      <c r="W74" s="178">
        <f>IFERROR(('Ανάπτυξη δικτύου '!AK52+'Ανάπτυξη δικτύου '!AK29)/'Παραδοχές διείσδυσης-κάλυψης'!N94,0)</f>
        <v>0.72749353200355937</v>
      </c>
      <c r="X74" s="149">
        <f t="shared" ref="X74" si="58">IFERROR((W74-U74)/U74,0)</f>
        <v>2.8696113513476874E-2</v>
      </c>
      <c r="Y74" s="179">
        <f t="shared" ref="Y74" si="59">IFERROR((W74/O74)^(1/4)-1,0)</f>
        <v>3.3964586517153839E-2</v>
      </c>
    </row>
    <row r="75" spans="1:33" ht="15" customHeight="1"/>
    <row r="76" spans="1:33" ht="15.6">
      <c r="B76" s="332" t="s">
        <v>167</v>
      </c>
      <c r="C76" s="332"/>
      <c r="D76" s="332"/>
      <c r="E76" s="332"/>
      <c r="F76" s="332"/>
      <c r="G76" s="332"/>
      <c r="H76" s="332"/>
      <c r="I76" s="332"/>
      <c r="J76" s="332"/>
      <c r="K76" s="332"/>
      <c r="L76" s="332"/>
      <c r="M76" s="332"/>
      <c r="N76" s="332"/>
      <c r="O76" s="332"/>
      <c r="P76" s="332"/>
      <c r="Q76" s="332"/>
      <c r="R76" s="332"/>
      <c r="S76" s="332"/>
      <c r="T76" s="332"/>
      <c r="U76" s="332"/>
      <c r="V76" s="332"/>
      <c r="W76" s="332"/>
      <c r="X76" s="332"/>
      <c r="Y76" s="332"/>
    </row>
    <row r="77" spans="1:33" ht="5.45" customHeight="1" outlineLevel="1">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row>
    <row r="78" spans="1:33" ht="14.25" customHeight="1" outlineLevel="1">
      <c r="B78" s="352"/>
      <c r="C78" s="344" t="s">
        <v>93</v>
      </c>
      <c r="D78" s="347" t="s">
        <v>106</v>
      </c>
      <c r="E78" s="348"/>
      <c r="F78" s="348"/>
      <c r="G78" s="348"/>
      <c r="H78" s="348"/>
      <c r="I78" s="348"/>
      <c r="J78" s="349"/>
      <c r="K78" s="348"/>
      <c r="L78" s="349"/>
      <c r="M78" s="393" t="str">
        <f>"Ετήσιος ρυθμός ανάπτυξης (CAGR) "&amp;($C$3-5)&amp;" - "&amp;(($C$3-1))</f>
        <v>Ετήσιος ρυθμός ανάπτυξης (CAGR) 2019 - 2023</v>
      </c>
      <c r="N78" s="85"/>
      <c r="O78" s="399" t="s">
        <v>107</v>
      </c>
      <c r="P78" s="400"/>
      <c r="Q78" s="400"/>
      <c r="R78" s="400"/>
      <c r="S78" s="400"/>
      <c r="T78" s="400"/>
      <c r="U78" s="400"/>
      <c r="V78" s="400"/>
      <c r="W78" s="400"/>
      <c r="X78" s="401"/>
      <c r="Y78" s="393" t="str">
        <f>"Ετήσιος ρυθμός ανάπτυξης (CAGR) "&amp;$C$3&amp;" - "&amp;$E$3</f>
        <v>Ετήσιος ρυθμός ανάπτυξης (CAGR) 2024 - 2028</v>
      </c>
    </row>
    <row r="79" spans="1:33" ht="15.75" customHeight="1" outlineLevel="1">
      <c r="B79" s="353"/>
      <c r="C79" s="345"/>
      <c r="D79" s="56">
        <f>$C$3-5</f>
        <v>2019</v>
      </c>
      <c r="E79" s="347">
        <f>$C$3-4</f>
        <v>2020</v>
      </c>
      <c r="F79" s="349"/>
      <c r="G79" s="347">
        <f>$C$3-3</f>
        <v>2021</v>
      </c>
      <c r="H79" s="349"/>
      <c r="I79" s="347">
        <f>$C$3+-2</f>
        <v>2022</v>
      </c>
      <c r="J79" s="349"/>
      <c r="K79" s="347">
        <f>$C$3-1</f>
        <v>2023</v>
      </c>
      <c r="L79" s="349"/>
      <c r="M79" s="394"/>
      <c r="N79" s="85"/>
      <c r="O79" s="347">
        <f>$C$3</f>
        <v>2024</v>
      </c>
      <c r="P79" s="349"/>
      <c r="Q79" s="347">
        <f>$C$3+1</f>
        <v>2025</v>
      </c>
      <c r="R79" s="349"/>
      <c r="S79" s="347">
        <f>$C$3+2</f>
        <v>2026</v>
      </c>
      <c r="T79" s="349"/>
      <c r="U79" s="347">
        <f>$C$3+3</f>
        <v>2027</v>
      </c>
      <c r="V79" s="349"/>
      <c r="W79" s="347">
        <f>$C$3+4</f>
        <v>2028</v>
      </c>
      <c r="X79" s="349"/>
      <c r="Y79" s="394"/>
    </row>
    <row r="80" spans="1:33" ht="15" customHeight="1" outlineLevel="1">
      <c r="B80" s="354"/>
      <c r="C80" s="346"/>
      <c r="D80" s="56" t="s">
        <v>165</v>
      </c>
      <c r="E80" s="56" t="s">
        <v>165</v>
      </c>
      <c r="F80" s="55" t="s">
        <v>110</v>
      </c>
      <c r="G80" s="56" t="s">
        <v>165</v>
      </c>
      <c r="H80" s="55" t="s">
        <v>110</v>
      </c>
      <c r="I80" s="56" t="s">
        <v>165</v>
      </c>
      <c r="J80" s="55" t="s">
        <v>110</v>
      </c>
      <c r="K80" s="56" t="s">
        <v>165</v>
      </c>
      <c r="L80" s="55" t="s">
        <v>110</v>
      </c>
      <c r="M80" s="395"/>
      <c r="O80" s="56" t="s">
        <v>165</v>
      </c>
      <c r="P80" s="55" t="s">
        <v>110</v>
      </c>
      <c r="Q80" s="56" t="s">
        <v>165</v>
      </c>
      <c r="R80" s="55" t="s">
        <v>110</v>
      </c>
      <c r="S80" s="56" t="s">
        <v>165</v>
      </c>
      <c r="T80" s="55" t="s">
        <v>110</v>
      </c>
      <c r="U80" s="56" t="s">
        <v>165</v>
      </c>
      <c r="V80" s="55" t="s">
        <v>110</v>
      </c>
      <c r="W80" s="56" t="s">
        <v>165</v>
      </c>
      <c r="X80" s="55" t="s">
        <v>110</v>
      </c>
      <c r="Y80" s="395"/>
    </row>
    <row r="81" spans="1:25" outlineLevel="1">
      <c r="B81" s="40" t="s">
        <v>74</v>
      </c>
      <c r="C81" s="52" t="s">
        <v>166</v>
      </c>
      <c r="D81" s="177">
        <f>IFERROR('Ενεργές Συνδέσεις'!E14/'Παραδοχές διείσδυσης-κάλυψης'!D37,0)</f>
        <v>0.77474729871035208</v>
      </c>
      <c r="E81" s="178">
        <f>IFERROR('Ενεργές Συνδέσεις'!G14/'Παραδοχές διείσδυσης-κάλυψης'!E37,0)</f>
        <v>0.7830971310058763</v>
      </c>
      <c r="F81" s="149">
        <f>IFERROR((E81-D81)/D81,0)</f>
        <v>1.0777491330945441E-2</v>
      </c>
      <c r="G81" s="178">
        <f>IFERROR('Ενεργές Συνδέσεις'!J14/'Παραδοχές διείσδυσης-κάλυψης'!F37,0)</f>
        <v>0.79208558906934778</v>
      </c>
      <c r="H81" s="149">
        <f>IFERROR((G81-E81)/E81,0)</f>
        <v>1.1478088359136173E-2</v>
      </c>
      <c r="I81" s="178">
        <f>IFERROR('Ενεργές Συνδέσεις'!M14/'Παραδοχές διείσδυσης-κάλυψης'!G37,0)</f>
        <v>0.79906722005904751</v>
      </c>
      <c r="J81" s="149">
        <f>IFERROR((I81-G81)/G81,0)</f>
        <v>8.8142381152303481E-3</v>
      </c>
      <c r="K81" s="178">
        <f>IFERROR('Ενεργές Συνδέσεις'!S14/'Παραδοχές διείσδυσης-κάλυψης'!I37,0)</f>
        <v>0.80390231406370083</v>
      </c>
      <c r="L81" s="149">
        <f>IFERROR((K81-I81)/I81,0)</f>
        <v>6.0509227300001439E-3</v>
      </c>
      <c r="M81" s="179">
        <f t="shared" ref="M81" si="60">IFERROR((K81/D81)^(1/4)-1,0)</f>
        <v>9.2779891288146121E-3</v>
      </c>
      <c r="O81" s="178">
        <f>IFERROR('Ενεργές Συνδέσεις'!AA14/'Παραδοχές διείσδυσης-κάλυψης'!J37,0)</f>
        <v>0.80842993521991136</v>
      </c>
      <c r="P81" s="149">
        <f>IFERROR((O81-K81)/K81,0)</f>
        <v>5.6320538913783493E-3</v>
      </c>
      <c r="Q81" s="178">
        <f>IFERROR('Ενεργές Συνδέσεις'!AF14/'Παραδοχές διείσδυσης-κάλυψης'!K37,0)</f>
        <v>0.83016061867935753</v>
      </c>
      <c r="R81" s="149">
        <f>IFERROR((Q81-O81)/O81,0)</f>
        <v>2.6880107369521063E-2</v>
      </c>
      <c r="S81" s="178">
        <f>IFERROR('Ενεργές Συνδέσεις'!AK14/'Παραδοχές διείσδυσης-κάλυψης'!L37,0)</f>
        <v>0.85200101746650836</v>
      </c>
      <c r="T81" s="149">
        <f>IFERROR((S81-Q81)/Q81,0)</f>
        <v>2.6308642322608773E-2</v>
      </c>
      <c r="U81" s="178">
        <f>IFERROR('Ενεργές Συνδέσεις'!AP14/'Παραδοχές διείσδυσης-κάλυψης'!M37,0)</f>
        <v>0.87276880128584722</v>
      </c>
      <c r="V81" s="149">
        <f>IFERROR((U81-S81)/S81,0)</f>
        <v>2.4375304012069714E-2</v>
      </c>
      <c r="W81" s="178">
        <f>IFERROR('Ενεργές Συνδέσεις'!AU14/'Παραδοχές διείσδυσης-κάλυψης'!N37,0)</f>
        <v>0.89347514138600492</v>
      </c>
      <c r="X81" s="149">
        <f>IFERROR((W81-U81)/U81,0)</f>
        <v>2.3724885753994788E-2</v>
      </c>
      <c r="Y81" s="179">
        <f>IFERROR((W81/O81)^(1/4)-1,0)</f>
        <v>2.532139996942484E-2</v>
      </c>
    </row>
    <row r="82" spans="1:25" outlineLevel="1">
      <c r="B82" s="40" t="s">
        <v>75</v>
      </c>
      <c r="C82" s="52" t="s">
        <v>166</v>
      </c>
      <c r="D82" s="177">
        <f>IFERROR('Ενεργές Συνδέσεις'!E15/'Παραδοχές διείσδυσης-κάλυψης'!D38,0)</f>
        <v>0.63223609534619751</v>
      </c>
      <c r="E82" s="178">
        <f>IFERROR('Ενεργές Συνδέσεις'!G15/'Παραδοχές διείσδυσης-κάλυψης'!E38,0)</f>
        <v>0.69569603227975785</v>
      </c>
      <c r="F82" s="149">
        <f t="shared" ref="F82:F94" si="61">IFERROR((E82-D82)/D82,0)</f>
        <v>0.10037379611932971</v>
      </c>
      <c r="G82" s="178">
        <f>IFERROR('Ενεργές Συνδέσεις'!J15/'Παραδοχές διείσδυσης-κάλυψης'!F38,0)</f>
        <v>0.74739350610664279</v>
      </c>
      <c r="H82" s="149">
        <f t="shared" ref="H82:H94" si="62">IFERROR((G82-E82)/E82,0)</f>
        <v>7.4310433620664973E-2</v>
      </c>
      <c r="I82" s="178">
        <f>IFERROR('Ενεργές Συνδέσεις'!M15/'Παραδοχές διείσδυσης-κάλυψης'!G38,0)</f>
        <v>0.7410714285714286</v>
      </c>
      <c r="J82" s="149">
        <f t="shared" ref="J82:J94" si="63">IFERROR((I82-G82)/G82,0)</f>
        <v>-8.4588339122016864E-3</v>
      </c>
      <c r="K82" s="178">
        <f>IFERROR('Ενεργές Συνδέσεις'!S15/'Παραδοχές διείσδυσης-κάλυψης'!I38,0)</f>
        <v>0.7329048843187661</v>
      </c>
      <c r="L82" s="149">
        <f t="shared" ref="L82:L94" si="64">IFERROR((K82-I82)/I82,0)</f>
        <v>-1.1019915136122891E-2</v>
      </c>
      <c r="M82" s="179">
        <f t="shared" ref="M82:M94" si="65">IFERROR((K82/D82)^(1/4)-1,0)</f>
        <v>3.7628955210125214E-2</v>
      </c>
      <c r="O82" s="178">
        <f>IFERROR('Ενεργές Συνδέσεις'!AA15/'Παραδοχές διείσδυσης-κάλυψης'!J38,0)</f>
        <v>0.73445758872388622</v>
      </c>
      <c r="P82" s="149">
        <f t="shared" ref="P82:P94" si="66">IFERROR((O82-K82)/K82,0)</f>
        <v>2.1185619557759616E-3</v>
      </c>
      <c r="Q82" s="178">
        <f>IFERROR('Ενεργές Συνδέσεις'!AF15/'Παραδοχές διείσδυσης-κάλυψης'!K38,0)</f>
        <v>0.7323062108810785</v>
      </c>
      <c r="R82" s="149">
        <f t="shared" ref="R82:R94" si="67">IFERROR((Q82-O82)/O82,0)</f>
        <v>-2.9292063637680193E-3</v>
      </c>
      <c r="S82" s="178">
        <f>IFERROR('Ενεργές Συνδέσεις'!AK15/'Παραδοχές διείσδυσης-κάλυψης'!L38,0)</f>
        <v>0.74781375561333019</v>
      </c>
      <c r="T82" s="149">
        <f t="shared" ref="T82:T94" si="68">IFERROR((S82-Q82)/Q82,0)</f>
        <v>2.1176311905908452E-2</v>
      </c>
      <c r="U82" s="178">
        <f>IFERROR('Ενεργές Συνδέσεις'!AP15/'Παραδοχές διείσδυσης-κάλυψης'!M38,0)</f>
        <v>0.75500345065562458</v>
      </c>
      <c r="V82" s="149">
        <f t="shared" ref="V82:V94" si="69">IFERROR((U82-S82)/S82,0)</f>
        <v>9.614285627037783E-3</v>
      </c>
      <c r="W82" s="178">
        <f>IFERROR('Ενεργές Συνδέσεις'!AU15/'Παραδοχές διείσδυσης-κάλυψης'!N38,0)</f>
        <v>0.76173366269930387</v>
      </c>
      <c r="X82" s="149">
        <f t="shared" ref="X82:X94" si="70">IFERROR((W82-U82)/U82,0)</f>
        <v>8.9141473960615159E-3</v>
      </c>
      <c r="Y82" s="179">
        <f t="shared" ref="Y82:Y94" si="71">IFERROR((W82/O82)^(1/4)-1,0)</f>
        <v>9.1578585001277357E-3</v>
      </c>
    </row>
    <row r="83" spans="1:25" outlineLevel="1">
      <c r="B83" s="40" t="s">
        <v>76</v>
      </c>
      <c r="C83" s="52" t="s">
        <v>166</v>
      </c>
      <c r="D83" s="177">
        <f>IFERROR('Ενεργές Συνδέσεις'!E16/'Παραδοχές διείσδυσης-κάλυψης'!D39,0)</f>
        <v>0.54454022988505746</v>
      </c>
      <c r="E83" s="178">
        <f>IFERROR('Ενεργές Συνδέσεις'!G16/'Παραδοχές διείσδυσης-κάλυψης'!E39,0)</f>
        <v>0.5850253807106599</v>
      </c>
      <c r="F83" s="149">
        <f t="shared" si="61"/>
        <v>7.4347400988441434E-2</v>
      </c>
      <c r="G83" s="178">
        <f>IFERROR('Ενεργές Συνδέσεις'!J16/'Παραδοχές διείσδυσης-κάλυψης'!F39,0)</f>
        <v>0.62809917355371903</v>
      </c>
      <c r="H83" s="149">
        <f t="shared" si="62"/>
        <v>7.3627220738244223E-2</v>
      </c>
      <c r="I83" s="178">
        <f>IFERROR('Ενεργές Συνδέσεις'!M16/'Παραδοχές διείσδυσης-κάλυψης'!G39,0)</f>
        <v>0.66346153846153844</v>
      </c>
      <c r="J83" s="149">
        <f t="shared" si="63"/>
        <v>5.6300607287449324E-2</v>
      </c>
      <c r="K83" s="178">
        <f>IFERROR('Ενεργές Συνδέσεις'!S16/'Παραδοχές διείσδυσης-κάλυψης'!I39,0)</f>
        <v>0.64518147684605753</v>
      </c>
      <c r="L83" s="149">
        <f t="shared" si="64"/>
        <v>-2.7552556637826291E-2</v>
      </c>
      <c r="M83" s="179">
        <f t="shared" si="65"/>
        <v>4.3309062919270946E-2</v>
      </c>
      <c r="O83" s="178">
        <f>IFERROR('Ενεργές Συνδέσεις'!AA16/'Παραδοχές διείσδυσης-κάλυψης'!J39,0)</f>
        <v>0.64440378164074408</v>
      </c>
      <c r="P83" s="149">
        <f t="shared" si="66"/>
        <v>-1.205389852658489E-3</v>
      </c>
      <c r="Q83" s="178">
        <f>IFERROR('Ενεργές Συνδέσεις'!AF16/'Παραδοχές διείσδυσης-κάλυψης'!K39,0)</f>
        <v>0.62640765765765771</v>
      </c>
      <c r="R83" s="149">
        <f t="shared" si="67"/>
        <v>-2.7926782082603026E-2</v>
      </c>
      <c r="S83" s="178">
        <f>IFERROR('Ενεργές Συνδέσεις'!AK16/'Παραδοχές διείσδυσης-κάλυψης'!L39,0)</f>
        <v>0.60445249805850376</v>
      </c>
      <c r="T83" s="149">
        <f t="shared" si="68"/>
        <v>-3.5049315458963969E-2</v>
      </c>
      <c r="U83" s="178">
        <f>IFERROR('Ενεργές Συνδέσεις'!AP16/'Παραδοχές διείσδυσης-κάλυψης'!M39,0)</f>
        <v>0.58132888783043579</v>
      </c>
      <c r="V83" s="149">
        <f t="shared" si="69"/>
        <v>-3.8255463088234076E-2</v>
      </c>
      <c r="W83" s="178">
        <f>IFERROR('Ενεργές Συνδέσεις'!AU16/'Παραδοχές διείσδυσης-κάλυψης'!N39,0)</f>
        <v>0.58270245469144299</v>
      </c>
      <c r="X83" s="149">
        <f t="shared" si="70"/>
        <v>2.3628051001103011E-3</v>
      </c>
      <c r="Y83" s="179">
        <f t="shared" si="71"/>
        <v>-2.4848278454779438E-2</v>
      </c>
    </row>
    <row r="84" spans="1:25" outlineLevel="1">
      <c r="B84" s="40" t="s">
        <v>77</v>
      </c>
      <c r="C84" s="52" t="s">
        <v>166</v>
      </c>
      <c r="D84" s="177">
        <f>IFERROR('Ενεργές Συνδέσεις'!E17/'Παραδοχές διείσδυσης-κάλυψης'!D40,0)</f>
        <v>0.81402972027972031</v>
      </c>
      <c r="E84" s="178">
        <f>IFERROR('Ενεργές Συνδέσεις'!G17/'Παραδοχές διείσδυσης-κάλυψης'!E40,0)</f>
        <v>0.82077305117685162</v>
      </c>
      <c r="F84" s="149">
        <f t="shared" si="61"/>
        <v>8.2838878349725774E-3</v>
      </c>
      <c r="G84" s="178">
        <f>IFERROR('Ενεργές Συνδέσεις'!J17/'Παραδοχές διείσδυσης-κάλυψης'!F40,0)</f>
        <v>0.830512106278123</v>
      </c>
      <c r="H84" s="149">
        <f t="shared" si="62"/>
        <v>1.1865710122069915E-2</v>
      </c>
      <c r="I84" s="178">
        <f>IFERROR('Ενεργές Συνδέσεις'!M17/'Παραδοχές διείσδυσης-κάλυψης'!G40,0)</f>
        <v>0.83904109589041098</v>
      </c>
      <c r="J84" s="149">
        <f t="shared" si="63"/>
        <v>1.0269554829862752E-2</v>
      </c>
      <c r="K84" s="178">
        <f>IFERROR('Ενεργές Συνδέσεις'!S17/'Παραδοχές διείσδυσης-κάλυψης'!I40,0)</f>
        <v>0.84766795036371412</v>
      </c>
      <c r="L84" s="149">
        <f t="shared" si="64"/>
        <v>1.0281802066140881E-2</v>
      </c>
      <c r="M84" s="179">
        <f t="shared" si="65"/>
        <v>1.017443978797683E-2</v>
      </c>
      <c r="O84" s="178">
        <f>IFERROR('Ενεργές Συνδέσεις'!AA17/'Παραδοχές διείσδυσης-κάλυψης'!J40,0)</f>
        <v>0.85321100917431192</v>
      </c>
      <c r="P84" s="149">
        <f t="shared" si="66"/>
        <v>6.5391864918561641E-3</v>
      </c>
      <c r="Q84" s="178">
        <f>IFERROR('Ενεργές Συνδέσεις'!AF17/'Παραδοχές διείσδυσης-κάλυψης'!K40,0)</f>
        <v>0.86687898089171977</v>
      </c>
      <c r="R84" s="149">
        <f t="shared" si="67"/>
        <v>1.6019450722553293E-2</v>
      </c>
      <c r="S84" s="178">
        <f>IFERROR('Ενεργές Συνδέσεις'!AK17/'Παραδοχές διείσδυσης-κάλυψης'!L40,0)</f>
        <v>0.88036355950116252</v>
      </c>
      <c r="T84" s="149">
        <f t="shared" si="68"/>
        <v>1.5555318454684134E-2</v>
      </c>
      <c r="U84" s="178">
        <f>IFERROR('Ενεργές Συνδέσεις'!AP17/'Παραδοχές διείσδυσης-κάλυψης'!M40,0)</f>
        <v>0.89328562407914125</v>
      </c>
      <c r="V84" s="149">
        <f t="shared" si="69"/>
        <v>1.4678100244517978E-2</v>
      </c>
      <c r="W84" s="178">
        <f>IFERROR('Ενεργές Συνδέσεις'!AU17/'Παραδοχές διείσδυσης-κάλυψης'!N40,0)</f>
        <v>0.90505135191783692</v>
      </c>
      <c r="X84" s="149">
        <f t="shared" si="70"/>
        <v>1.3171294288794331E-2</v>
      </c>
      <c r="Y84" s="179">
        <f t="shared" si="71"/>
        <v>1.485546024983031E-2</v>
      </c>
    </row>
    <row r="85" spans="1:25" outlineLevel="1">
      <c r="B85" s="40" t="s">
        <v>78</v>
      </c>
      <c r="C85" s="52" t="s">
        <v>166</v>
      </c>
      <c r="D85" s="177">
        <f>IFERROR('Ενεργές Συνδέσεις'!E18/'Παραδοχές διείσδυσης-κάλυψης'!D41,0)</f>
        <v>0.50588928150765611</v>
      </c>
      <c r="E85" s="178">
        <f>IFERROR('Ενεργές Συνδέσεις'!G18/'Παραδοχές διείσδυσης-κάλυψης'!E41,0)</f>
        <v>0.56527063433749691</v>
      </c>
      <c r="F85" s="149">
        <f t="shared" si="61"/>
        <v>0.11738013632720568</v>
      </c>
      <c r="G85" s="178">
        <f>IFERROR('Ενεργές Συνδέσεις'!J18/'Παραδοχές διείσδυσης-κάλυψης'!F41,0)</f>
        <v>0.62502701534471583</v>
      </c>
      <c r="H85" s="149">
        <f t="shared" si="62"/>
        <v>0.10571286986675686</v>
      </c>
      <c r="I85" s="178">
        <f>IFERROR('Ενεργές Συνδέσεις'!M18/'Παραδοχές διείσδυσης-κάλυψης'!G41,0)</f>
        <v>0.63232363491430854</v>
      </c>
      <c r="J85" s="149">
        <f t="shared" si="63"/>
        <v>1.1674086704185847E-2</v>
      </c>
      <c r="K85" s="178">
        <f>IFERROR('Ενεργές Συνδέσεις'!S18/'Παραδοχές διείσδυσης-κάλυψης'!I41,0)</f>
        <v>0.61702522255192882</v>
      </c>
      <c r="L85" s="149">
        <f t="shared" si="64"/>
        <v>-2.4193959418349016E-2</v>
      </c>
      <c r="M85" s="179">
        <f t="shared" si="65"/>
        <v>5.0901132018455142E-2</v>
      </c>
      <c r="O85" s="178">
        <f>IFERROR('Ενεργές Συνδέσεις'!AA18/'Παραδοχές διείσδυσης-κάλυψης'!J41,0)</f>
        <v>0.62777575536949404</v>
      </c>
      <c r="P85" s="149">
        <f t="shared" si="66"/>
        <v>1.7423165900905212E-2</v>
      </c>
      <c r="Q85" s="178">
        <f>IFERROR('Ενεργές Συνδέσεις'!AF18/'Παραδοχές διείσδυσης-κάλυψης'!K41,0)</f>
        <v>0.66170740347148427</v>
      </c>
      <c r="R85" s="149">
        <f t="shared" si="67"/>
        <v>5.4050587031700292E-2</v>
      </c>
      <c r="S85" s="178">
        <f>IFERROR('Ενεργές Συνδέσεις'!AK18/'Παραδοχές διείσδυσης-κάλυψης'!L41,0)</f>
        <v>0.69480968858131487</v>
      </c>
      <c r="T85" s="149">
        <f t="shared" si="68"/>
        <v>5.0025562561590887E-2</v>
      </c>
      <c r="U85" s="178">
        <f>IFERROR('Ενεργές Συνδέσεις'!AP18/'Παραδοχές διείσδυσης-κάλυψης'!M41,0)</f>
        <v>0.71994627266621891</v>
      </c>
      <c r="V85" s="149">
        <f t="shared" si="69"/>
        <v>3.617765338912983E-2</v>
      </c>
      <c r="W85" s="178">
        <f>IFERROR('Ενεργές Συνδέσεις'!AU18/'Παραδοχές διείσδυσης-κάλυψης'!N41,0)</f>
        <v>0.72673488967061084</v>
      </c>
      <c r="X85" s="149">
        <f t="shared" si="70"/>
        <v>9.4293383577794595E-3</v>
      </c>
      <c r="Y85" s="179">
        <f t="shared" si="71"/>
        <v>3.7272508929360626E-2</v>
      </c>
    </row>
    <row r="86" spans="1:25" outlineLevel="1">
      <c r="B86" s="40" t="s">
        <v>79</v>
      </c>
      <c r="C86" s="52" t="s">
        <v>166</v>
      </c>
      <c r="D86" s="177">
        <f>IFERROR('Ενεργές Συνδέσεις'!E19/'Παραδοχές διείσδυσης-κάλυψης'!D42,0)</f>
        <v>0.77812332439678289</v>
      </c>
      <c r="E86" s="178">
        <f>IFERROR('Ενεργές Συνδέσεις'!G19/'Παραδοχές διείσδυσης-κάλυψης'!E42,0)</f>
        <v>0.78766171281941622</v>
      </c>
      <c r="F86" s="149">
        <f t="shared" si="61"/>
        <v>1.2258196257036351E-2</v>
      </c>
      <c r="G86" s="178">
        <f>IFERROR('Ενεργές Συνδέσεις'!J19/'Παραδοχές διείσδυσης-κάλυψης'!F42,0)</f>
        <v>0.79684502238328714</v>
      </c>
      <c r="H86" s="149">
        <f t="shared" si="62"/>
        <v>1.1658951316802599E-2</v>
      </c>
      <c r="I86" s="178">
        <f>IFERROR('Ενεργές Συνδέσεις'!M19/'Παραδοχές διείσδυσης-κάλυψης'!G42,0)</f>
        <v>0.80402384500745161</v>
      </c>
      <c r="J86" s="149">
        <f t="shared" si="63"/>
        <v>9.0090574986504916E-3</v>
      </c>
      <c r="K86" s="178">
        <f>IFERROR('Ενεργές Συνδέσεις'!S19/'Παραδοχές διείσδυσης-κάλυψης'!I42,0)</f>
        <v>0.80921472653756121</v>
      </c>
      <c r="L86" s="149">
        <f t="shared" si="64"/>
        <v>6.4561288354097199E-3</v>
      </c>
      <c r="M86" s="179">
        <f t="shared" si="65"/>
        <v>9.8429456817745731E-3</v>
      </c>
      <c r="O86" s="178">
        <f>IFERROR('Ενεργές Συνδέσεις'!AA19/'Παραδοχές διείσδυσης-κάλυψης'!J42,0)</f>
        <v>0.81289842753931152</v>
      </c>
      <c r="P86" s="149">
        <f t="shared" si="66"/>
        <v>4.552192243846071E-3</v>
      </c>
      <c r="Q86" s="178">
        <f>IFERROR('Ενεργές Συνδέσεις'!AF19/'Παραδοχές διείσδυσης-κάλυψης'!K42,0)</f>
        <v>0.82581055308328033</v>
      </c>
      <c r="R86" s="149">
        <f t="shared" si="67"/>
        <v>1.5884057720537765E-2</v>
      </c>
      <c r="S86" s="178">
        <f>IFERROR('Ενεργές Συνδέσεις'!AK19/'Παραδοχές διείσδυσης-κάλυψης'!L42,0)</f>
        <v>0.83868921775898519</v>
      </c>
      <c r="T86" s="149">
        <f t="shared" si="68"/>
        <v>1.5595180550333914E-2</v>
      </c>
      <c r="U86" s="178">
        <f>IFERROR('Ενεργές Συνδέσεις'!AP19/'Παραδοχές διείσδυσης-κάλυψης'!M42,0)</f>
        <v>0.85059046815689587</v>
      </c>
      <c r="V86" s="149">
        <f t="shared" si="69"/>
        <v>1.4190298558638143E-2</v>
      </c>
      <c r="W86" s="178">
        <f>IFERROR('Ενεργές Συνδέσεις'!AU19/'Παραδοχές διείσδυσης-κάλυψης'!N42,0)</f>
        <v>0.86407154129405572</v>
      </c>
      <c r="X86" s="149">
        <f t="shared" si="70"/>
        <v>1.5849076191003349E-2</v>
      </c>
      <c r="Y86" s="179">
        <f t="shared" si="71"/>
        <v>1.5379414828910587E-2</v>
      </c>
    </row>
    <row r="87" spans="1:25" outlineLevel="1">
      <c r="B87" s="40" t="s">
        <v>80</v>
      </c>
      <c r="C87" s="52" t="s">
        <v>166</v>
      </c>
      <c r="D87" s="177">
        <f>IFERROR('Ενεργές Συνδέσεις'!E20/'Παραδοχές διείσδυσης-κάλυψης'!D43,0)</f>
        <v>0.73603335318642049</v>
      </c>
      <c r="E87" s="178">
        <f>IFERROR('Ενεργές Συνδέσεις'!G20/'Παραδοχές διείσδυσης-κάλυψης'!E43,0)</f>
        <v>0.7555377940168988</v>
      </c>
      <c r="F87" s="149">
        <f t="shared" si="61"/>
        <v>2.6499398085752614E-2</v>
      </c>
      <c r="G87" s="178">
        <f>IFERROR('Ενεργές Συνδέσεις'!J20/'Παραδοχές διείσδυσης-κάλυψης'!F43,0)</f>
        <v>0.78245299910474486</v>
      </c>
      <c r="H87" s="149">
        <f t="shared" si="62"/>
        <v>3.562390300126278E-2</v>
      </c>
      <c r="I87" s="178">
        <f>IFERROR('Ενεργές Συνδέσεις'!M20/'Παραδοχές διείσδυσης-κάλυψης'!G43,0)</f>
        <v>0.78956578803456201</v>
      </c>
      <c r="J87" s="149">
        <f t="shared" si="63"/>
        <v>9.0903721219745479E-3</v>
      </c>
      <c r="K87" s="178">
        <f>IFERROR('Ενεργές Συνδέσεις'!S20/'Παραδοχές διείσδυσης-κάλυψης'!I43,0)</f>
        <v>0.79600910964103677</v>
      </c>
      <c r="L87" s="149">
        <f t="shared" si="64"/>
        <v>8.160588647734968E-3</v>
      </c>
      <c r="M87" s="179">
        <f t="shared" si="65"/>
        <v>1.9776819435532778E-2</v>
      </c>
      <c r="O87" s="178">
        <f>IFERROR('Ενεργές Συνδέσεις'!AA20/'Παραδοχές διείσδυσης-κάλυψης'!J43,0)</f>
        <v>0.79759733991204551</v>
      </c>
      <c r="P87" s="149">
        <f t="shared" si="66"/>
        <v>1.995241325472968E-3</v>
      </c>
      <c r="Q87" s="178">
        <f>IFERROR('Ενεργές Συνδέσεις'!AF20/'Παραδοχές διείσδυσης-κάλυψης'!K43,0)</f>
        <v>0.80912466843501329</v>
      </c>
      <c r="R87" s="149">
        <f t="shared" si="67"/>
        <v>1.445256640930993E-2</v>
      </c>
      <c r="S87" s="178">
        <f>IFERROR('Ενεργές Συνδέσεις'!AK20/'Παραδοχές διείσδυσης-κάλυψης'!L43,0)</f>
        <v>0.82177801157285635</v>
      </c>
      <c r="T87" s="149">
        <f t="shared" si="68"/>
        <v>1.5638310919770623E-2</v>
      </c>
      <c r="U87" s="178">
        <f>IFERROR('Ενεργές Συνδέσεις'!AP20/'Παραδοχές διείσδυσης-κάλυψης'!M43,0)</f>
        <v>0.82712215320910976</v>
      </c>
      <c r="V87" s="149">
        <f t="shared" si="69"/>
        <v>6.5031450841875104E-3</v>
      </c>
      <c r="W87" s="178">
        <f>IFERROR('Ενεργές Συνδέσεις'!AU20/'Παραδοχές διείσδυσης-κάλυψης'!N43,0)</f>
        <v>0.83104045653724656</v>
      </c>
      <c r="X87" s="149">
        <f t="shared" si="70"/>
        <v>4.7372728597999446E-3</v>
      </c>
      <c r="Y87" s="179">
        <f t="shared" si="71"/>
        <v>1.0321552075202245E-2</v>
      </c>
    </row>
    <row r="88" spans="1:25" outlineLevel="1">
      <c r="B88" s="40" t="s">
        <v>81</v>
      </c>
      <c r="C88" s="52" t="s">
        <v>166</v>
      </c>
      <c r="D88" s="177">
        <f>IFERROR('Ενεργές Συνδέσεις'!E21/'Παραδοχές διείσδυσης-κάλυψης'!D44,0)</f>
        <v>0.79439872577647996</v>
      </c>
      <c r="E88" s="178">
        <f>IFERROR('Ενεργές Συνδέσεις'!G21/'Παραδοχές διείσδυσης-κάλυψης'!E44,0)</f>
        <v>0.80428211586901766</v>
      </c>
      <c r="F88" s="149">
        <f t="shared" si="61"/>
        <v>1.2441346860013195E-2</v>
      </c>
      <c r="G88" s="178">
        <f>IFERROR('Ενεργές Συνδέσεις'!J21/'Παραδοχές διείσδυσης-κάλυψης'!F44,0)</f>
        <v>0.82217950258320316</v>
      </c>
      <c r="H88" s="149">
        <f t="shared" si="62"/>
        <v>2.2252623005110068E-2</v>
      </c>
      <c r="I88" s="178">
        <f>IFERROR('Ενεργές Συνδέσεις'!M21/'Παραδοχές διείσδυσης-κάλυψης'!G44,0)</f>
        <v>0.8115991374418341</v>
      </c>
      <c r="J88" s="149">
        <f t="shared" si="63"/>
        <v>-1.2868680267662533E-2</v>
      </c>
      <c r="K88" s="178">
        <f>IFERROR('Ενεργές Συνδέσεις'!S21/'Παραδοχές διείσδυσης-κάλυψης'!I44,0)</f>
        <v>0.80597838076329142</v>
      </c>
      <c r="L88" s="149">
        <f t="shared" si="64"/>
        <v>-6.92553308553202E-3</v>
      </c>
      <c r="M88" s="179">
        <f t="shared" si="65"/>
        <v>3.6244049658409327E-3</v>
      </c>
      <c r="O88" s="178">
        <f>IFERROR('Ενεργές Συνδέσεις'!AA21/'Παραδοχές διείσδυσης-κάλυψης'!J44,0)</f>
        <v>0.80090889417874922</v>
      </c>
      <c r="P88" s="149">
        <f t="shared" si="66"/>
        <v>-6.289854300733492E-3</v>
      </c>
      <c r="Q88" s="178">
        <f>IFERROR('Ενεργές Συνδέσεις'!AF21/'Παραδοχές διείσδυσης-κάλυψης'!K44,0)</f>
        <v>0.80103495617277432</v>
      </c>
      <c r="R88" s="149">
        <f t="shared" si="67"/>
        <v>1.5739866911374344E-4</v>
      </c>
      <c r="S88" s="178">
        <f>IFERROR('Ενεργές Συνδέσεις'!AK21/'Παραδοχές διείσδυσης-κάλυψης'!L44,0)</f>
        <v>0.80807660283097416</v>
      </c>
      <c r="T88" s="149">
        <f t="shared" si="68"/>
        <v>8.790685854514738E-3</v>
      </c>
      <c r="U88" s="178">
        <f>IFERROR('Ενεργές Συνδέσεις'!AP21/'Παραδοχές διείσδυσης-κάλυψης'!M44,0)</f>
        <v>0.81072522982635342</v>
      </c>
      <c r="V88" s="149">
        <f t="shared" si="69"/>
        <v>3.2776929638851098E-3</v>
      </c>
      <c r="W88" s="178">
        <f>IFERROR('Ενεργές Συνδέσεις'!AU21/'Παραδοχές διείσδυσης-κάλυψης'!N44,0)</f>
        <v>0.812199036918138</v>
      </c>
      <c r="X88" s="149">
        <f t="shared" si="70"/>
        <v>1.8178872909879015E-3</v>
      </c>
      <c r="Y88" s="179">
        <f t="shared" si="71"/>
        <v>3.5056878458654683E-3</v>
      </c>
    </row>
    <row r="89" spans="1:25" s="43" customFormat="1" outlineLevel="1">
      <c r="A89"/>
      <c r="B89" s="40" t="s">
        <v>82</v>
      </c>
      <c r="C89" s="52" t="s">
        <v>166</v>
      </c>
      <c r="D89" s="177">
        <f>IFERROR('Ενεργές Συνδέσεις'!E22/'Παραδοχές διείσδυσης-κάλυψης'!D45,0)</f>
        <v>0.68479745106964041</v>
      </c>
      <c r="E89" s="178">
        <f>IFERROR('Ενεργές Συνδέσεις'!G22/'Παραδοχές διείσδυσης-κάλυψης'!E45,0)</f>
        <v>0.71819835241253882</v>
      </c>
      <c r="F89" s="149">
        <f t="shared" si="61"/>
        <v>4.8774862246824736E-2</v>
      </c>
      <c r="G89" s="178">
        <f>IFERROR('Ενεργές Συνδέσεις'!J22/'Παραδοχές διείσδυσης-κάλυψης'!F45,0)</f>
        <v>0.75716781420203472</v>
      </c>
      <c r="H89" s="149">
        <f t="shared" si="62"/>
        <v>5.4260026716284541E-2</v>
      </c>
      <c r="I89" s="178">
        <f>IFERROR('Ενεργές Συνδέσεις'!M22/'Παραδοχές διείσδυσης-κάλυψης'!G45,0)</f>
        <v>0.74458708564859166</v>
      </c>
      <c r="J89" s="149">
        <f t="shared" si="63"/>
        <v>-1.661550889706221E-2</v>
      </c>
      <c r="K89" s="178">
        <f>IFERROR('Ενεργές Συνδέσεις'!S22/'Παραδοχές διείσδυσης-κάλυψης'!I45,0)</f>
        <v>0.74756554307116108</v>
      </c>
      <c r="L89" s="149">
        <f t="shared" si="64"/>
        <v>4.0001464972696269E-3</v>
      </c>
      <c r="M89" s="179">
        <f t="shared" si="65"/>
        <v>2.2166833312673218E-2</v>
      </c>
      <c r="N89"/>
      <c r="O89" s="178">
        <f>IFERROR('Ενεργές Συνδέσεις'!AA22/'Παραδοχές διείσδυσης-κάλυψης'!J45,0)</f>
        <v>0.75048678720445061</v>
      </c>
      <c r="P89" s="149">
        <f t="shared" si="66"/>
        <v>3.9076762704824946E-3</v>
      </c>
      <c r="Q89" s="178">
        <f>IFERROR('Ενεργές Συνδέσεις'!AF22/'Παραδοχές διείσδυσης-κάλυψης'!K45,0)</f>
        <v>0.75658914728682169</v>
      </c>
      <c r="R89" s="149">
        <f t="shared" si="67"/>
        <v>8.1312025560133592E-3</v>
      </c>
      <c r="S89" s="178">
        <f>IFERROR('Ενεργές Συνδέσεις'!AK22/'Παραδοχές διείσδυσης-κάλυψης'!L45,0)</f>
        <v>0.76608028867839417</v>
      </c>
      <c r="T89" s="149">
        <f t="shared" si="68"/>
        <v>1.2544643847467722E-2</v>
      </c>
      <c r="U89" s="178">
        <f>IFERROR('Ενεργές Συνδέσεις'!AP22/'Παραδοχές διείσδυσης-κάλυψης'!M45,0)</f>
        <v>0.77203593346971444</v>
      </c>
      <c r="V89" s="149">
        <f t="shared" si="69"/>
        <v>7.7741783457118685E-3</v>
      </c>
      <c r="W89" s="178">
        <f>IFERROR('Ενεργές Συνδέσεις'!AU22/'Παραδοχές διείσδυσης-κάλυψης'!N45,0)</f>
        <v>0.77910763002728156</v>
      </c>
      <c r="X89" s="149">
        <f t="shared" si="70"/>
        <v>9.1598023498533562E-3</v>
      </c>
      <c r="Y89" s="179">
        <f t="shared" si="71"/>
        <v>9.4007003684928314E-3</v>
      </c>
    </row>
    <row r="90" spans="1:25" s="43" customFormat="1" outlineLevel="1">
      <c r="A90"/>
      <c r="B90" s="40" t="s">
        <v>83</v>
      </c>
      <c r="C90" s="52" t="s">
        <v>166</v>
      </c>
      <c r="D90" s="177">
        <f>IFERROR('Ενεργές Συνδέσεις'!E23/'Παραδοχές διείσδυσης-κάλυψης'!D46,0)</f>
        <v>0.57704437936472175</v>
      </c>
      <c r="E90" s="178">
        <f>IFERROR('Ενεργές Συνδέσεις'!G23/'Παραδοχές διείσδυσης-κάλυψης'!E46,0)</f>
        <v>0.60506874615226758</v>
      </c>
      <c r="F90" s="149">
        <f t="shared" si="61"/>
        <v>4.8565357864499684E-2</v>
      </c>
      <c r="G90" s="178">
        <f>IFERROR('Ενεργές Συνδέσεις'!J23/'Παραδοχές διείσδυσης-κάλυψης'!F46,0)</f>
        <v>0.649266862170088</v>
      </c>
      <c r="H90" s="149">
        <f t="shared" si="62"/>
        <v>7.3046436952633173E-2</v>
      </c>
      <c r="I90" s="178">
        <f>IFERROR('Ενεργές Συνδέσεις'!M23/'Παραδοχές διείσδυσης-κάλυψης'!G46,0)</f>
        <v>0.65041406904252352</v>
      </c>
      <c r="J90" s="149">
        <f t="shared" si="63"/>
        <v>1.7669265740763948E-3</v>
      </c>
      <c r="K90" s="178">
        <f>IFERROR('Ενεργές Συνδέσεις'!S23/'Παραδοχές διείσδυσης-κάλυψης'!I46,0)</f>
        <v>0.65396216068001101</v>
      </c>
      <c r="L90" s="149">
        <f t="shared" si="64"/>
        <v>5.4551274432157329E-3</v>
      </c>
      <c r="M90" s="179">
        <f t="shared" si="65"/>
        <v>3.1777020691119651E-2</v>
      </c>
      <c r="N90"/>
      <c r="O90" s="178">
        <f>IFERROR('Ενεργές Συνδέσεις'!AA23/'Παραδοχές διείσδυσης-κάλυψης'!J46,0)</f>
        <v>0.65881713612897386</v>
      </c>
      <c r="P90" s="149">
        <f t="shared" si="66"/>
        <v>7.4239393972190841E-3</v>
      </c>
      <c r="Q90" s="178">
        <f>IFERROR('Ενεργές Συνδέσεις'!AF23/'Παραδοχές διείσδυσης-κάλυψης'!K46,0)</f>
        <v>0.66657794339455234</v>
      </c>
      <c r="R90" s="149">
        <f t="shared" si="67"/>
        <v>1.1779911055712406E-2</v>
      </c>
      <c r="S90" s="178">
        <f>IFERROR('Ενεργές Συνδέσεις'!AK23/'Παραδοχές διείσδυσης-κάλυψης'!L46,0)</f>
        <v>0.67796610169491522</v>
      </c>
      <c r="T90" s="149">
        <f t="shared" si="68"/>
        <v>1.7084511141140696E-2</v>
      </c>
      <c r="U90" s="178">
        <f>IFERROR('Ενεργές Συνδέσεις'!AP23/'Παραδοχές διείσδυσης-κάλυψης'!M46,0)</f>
        <v>0.68714604427664316</v>
      </c>
      <c r="V90" s="149">
        <f t="shared" si="69"/>
        <v>1.3540415308048712E-2</v>
      </c>
      <c r="W90" s="178">
        <f>IFERROR('Ενεργές Συνδέσεις'!AU23/'Παραδοχές διείσδυσης-κάλυψης'!N46,0)</f>
        <v>0.69019640758771195</v>
      </c>
      <c r="X90" s="149">
        <f t="shared" si="70"/>
        <v>4.4391775758236248E-3</v>
      </c>
      <c r="Y90" s="179">
        <f t="shared" si="71"/>
        <v>1.1700470378803285E-2</v>
      </c>
    </row>
    <row r="91" spans="1:25" outlineLevel="1">
      <c r="B91" s="40" t="s">
        <v>84</v>
      </c>
      <c r="C91" s="52" t="s">
        <v>166</v>
      </c>
      <c r="D91" s="177">
        <f>IFERROR('Ενεργές Συνδέσεις'!E24/'Παραδοχές διείσδυσης-κάλυψης'!D47,0)</f>
        <v>0.54189944134078216</v>
      </c>
      <c r="E91" s="178">
        <f>IFERROR('Ενεργές Συνδέσεις'!G24/'Παραδοχές διείσδυσης-κάλυψης'!E47,0)</f>
        <v>0.58434547908232115</v>
      </c>
      <c r="F91" s="149">
        <f t="shared" si="61"/>
        <v>7.8328255213767822E-2</v>
      </c>
      <c r="G91" s="178">
        <f>IFERROR('Ενεργές Συνδέσεις'!J24/'Παραδοχές διείσδυσης-κάλυψης'!F47,0)</f>
        <v>0.72653534183082269</v>
      </c>
      <c r="H91" s="149">
        <f t="shared" si="62"/>
        <v>0.24333184364120011</v>
      </c>
      <c r="I91" s="178">
        <f>IFERROR('Ενεργές Συνδέσεις'!M24/'Παραδοχές διείσδυσης-κάλυψης'!G47,0)</f>
        <v>0.52735662491760049</v>
      </c>
      <c r="J91" s="149">
        <f t="shared" si="63"/>
        <v>-0.27414869648502516</v>
      </c>
      <c r="K91" s="178">
        <f>IFERROR('Ενεργές Συνδέσεις'!S24/'Παραδοχές διείσδυσης-κάλυψης'!I47,0)</f>
        <v>0.53719912472647702</v>
      </c>
      <c r="L91" s="149">
        <f t="shared" si="64"/>
        <v>1.8663840262582113E-2</v>
      </c>
      <c r="M91" s="179">
        <f t="shared" si="65"/>
        <v>-2.175534168264992E-3</v>
      </c>
      <c r="O91" s="178">
        <f>IFERROR('Ενεργές Συνδέσεις'!AA24/'Παραδοχές διείσδυσης-κάλυψης'!J47,0)</f>
        <v>0.54028436018957349</v>
      </c>
      <c r="P91" s="149">
        <f t="shared" si="66"/>
        <v>5.7431878070675624E-3</v>
      </c>
      <c r="Q91" s="178">
        <f>IFERROR('Ενεργές Συνδέσεις'!AF24/'Παραδοχές διείσδυσης-κάλυψης'!K47,0)</f>
        <v>0.55229716520039096</v>
      </c>
      <c r="R91" s="149">
        <f t="shared" si="67"/>
        <v>2.2234226818267429E-2</v>
      </c>
      <c r="S91" s="178">
        <f>IFERROR('Ενεργές Συνδέσεις'!AK24/'Παραδοχές διείσδυσης-κάλυψης'!L47,0)</f>
        <v>0.57894736842105265</v>
      </c>
      <c r="T91" s="149">
        <f t="shared" si="68"/>
        <v>4.8253376804844102E-2</v>
      </c>
      <c r="U91" s="178">
        <f>IFERROR('Ενεργές Συνδέσεις'!AP24/'Παραδοχές διείσδυσης-κάλυψης'!M47,0)</f>
        <v>0.57179707652622525</v>
      </c>
      <c r="V91" s="149">
        <f t="shared" si="69"/>
        <v>-1.2350504181974616E-2</v>
      </c>
      <c r="W91" s="178">
        <f>IFERROR('Ενεργές Συνδέσεις'!AU24/'Παραδοχές διείσδυσης-κάλυψης'!N47,0)</f>
        <v>0.58200408997955011</v>
      </c>
      <c r="X91" s="149">
        <f t="shared" si="70"/>
        <v>1.7850761874010253E-2</v>
      </c>
      <c r="Y91" s="179">
        <f t="shared" si="71"/>
        <v>1.8769442767132105E-2</v>
      </c>
    </row>
    <row r="92" spans="1:25" s="43" customFormat="1" outlineLevel="1">
      <c r="A92"/>
      <c r="B92" s="40" t="s">
        <v>86</v>
      </c>
      <c r="C92" s="52" t="s">
        <v>166</v>
      </c>
      <c r="D92" s="177">
        <f>IFERROR('Ενεργές Συνδέσεις'!E25/'Παραδοχές διείσδυσης-κάλυψης'!D48,0)</f>
        <v>0.6730914588057445</v>
      </c>
      <c r="E92" s="178">
        <f>IFERROR('Ενεργές Συνδέσεις'!G25/'Παραδοχές διείσδυσης-κάλυψης'!E48,0)</f>
        <v>0.70839311334289812</v>
      </c>
      <c r="F92" s="149">
        <f t="shared" si="61"/>
        <v>5.2447039812076622E-2</v>
      </c>
      <c r="G92" s="178">
        <f>IFERROR('Ενεργές Συνδέσεις'!J25/'Παραδοχές διείσδυσης-κάλυψης'!F48,0)</f>
        <v>0.74072847682119203</v>
      </c>
      <c r="H92" s="149">
        <f t="shared" si="62"/>
        <v>4.5646072596194139E-2</v>
      </c>
      <c r="I92" s="178">
        <f>IFERROR('Ενεργές Συνδέσεις'!M25/'Παραδοχές διείσδυσης-κάλυψης'!G48,0)</f>
        <v>0.74851794071762867</v>
      </c>
      <c r="J92" s="149">
        <f t="shared" si="63"/>
        <v>1.0515950365327969E-2</v>
      </c>
      <c r="K92" s="178">
        <f>IFERROR('Ενεργές Συνδέσεις'!S25/'Παραδοχές διείσδυσης-κάλυψης'!I48,0)</f>
        <v>0.59121140142517814</v>
      </c>
      <c r="L92" s="149">
        <f t="shared" si="64"/>
        <v>-0.21015733990508711</v>
      </c>
      <c r="M92" s="179">
        <f t="shared" si="65"/>
        <v>-3.1906776167827111E-2</v>
      </c>
      <c r="N92"/>
      <c r="O92" s="178">
        <f>IFERROR('Ενεργές Συνδέσεις'!AA25/'Παραδοχές διείσδυσης-κάλυψης'!J48,0)</f>
        <v>0.57706255666364459</v>
      </c>
      <c r="P92" s="149">
        <f t="shared" si="66"/>
        <v>-2.393195518121987E-2</v>
      </c>
      <c r="Q92" s="178">
        <f>IFERROR('Ενεργές Συνδέσεις'!AF25/'Παραδοχές διείσδυσης-κάλυψης'!K48,0)</f>
        <v>0.5645297342893294</v>
      </c>
      <c r="R92" s="149">
        <f t="shared" si="67"/>
        <v>-2.1718308057925614E-2</v>
      </c>
      <c r="S92" s="178">
        <f>IFERROR('Ενεργές Συνδέσεις'!AK25/'Παραδοχές διείσδυσης-κάλυψης'!L48,0)</f>
        <v>0.5546550701719708</v>
      </c>
      <c r="T92" s="149">
        <f t="shared" si="68"/>
        <v>-1.7491840584428271E-2</v>
      </c>
      <c r="U92" s="178">
        <f>IFERROR('Ενεργές Συνδέσεις'!AP25/'Παραδοχές διείσδυσης-κάλυψης'!M48,0)</f>
        <v>0.53456137151194605</v>
      </c>
      <c r="V92" s="149">
        <f t="shared" si="69"/>
        <v>-3.6227377591256306E-2</v>
      </c>
      <c r="W92" s="178">
        <f>IFERROR('Ενεργές Συνδέσεις'!AU25/'Παραδοχές διείσδυσης-κάλυψης'!N48,0)</f>
        <v>0.52568965517241384</v>
      </c>
      <c r="X92" s="149">
        <f t="shared" si="70"/>
        <v>-1.6596254073577312E-2</v>
      </c>
      <c r="Y92" s="179">
        <f t="shared" si="71"/>
        <v>-2.3040334742517432E-2</v>
      </c>
    </row>
    <row r="93" spans="1:25" outlineLevel="1">
      <c r="B93" s="40" t="s">
        <v>87</v>
      </c>
      <c r="C93" s="52" t="s">
        <v>166</v>
      </c>
      <c r="D93" s="177">
        <f>IFERROR('Ενεργές Συνδέσεις'!E26/'Παραδοχές διείσδυσης-κάλυψης'!D49,0)</f>
        <v>0.78346456692913391</v>
      </c>
      <c r="E93" s="178">
        <f>IFERROR('Ενεργές Συνδέσεις'!G26/'Παραδοχές διείσδυσης-κάλυψης'!E49,0)</f>
        <v>0.65145228215767637</v>
      </c>
      <c r="F93" s="149">
        <f t="shared" si="61"/>
        <v>-0.16849809212035283</v>
      </c>
      <c r="G93" s="178">
        <f>IFERROR('Ενεργές Συνδέσεις'!J26/'Παραδοχές διείσδυσης-κάλυψης'!F49,0)</f>
        <v>0.87661141804788212</v>
      </c>
      <c r="H93" s="149">
        <f t="shared" si="62"/>
        <v>0.34562644426458333</v>
      </c>
      <c r="I93" s="178">
        <f>IFERROR('Ενεργές Συνδέσεις'!M26/'Παραδοχές διείσδυσης-κάλυψης'!G49,0)</f>
        <v>0.89054726368159209</v>
      </c>
      <c r="J93" s="149">
        <f t="shared" si="63"/>
        <v>1.5897403737614533E-2</v>
      </c>
      <c r="K93" s="178">
        <f>IFERROR('Ενεργές Συνδέσεις'!S26/'Παραδοχές διείσδυσης-κάλυψης'!I49,0)</f>
        <v>0.92079207920792083</v>
      </c>
      <c r="L93" s="149">
        <f t="shared" si="64"/>
        <v>3.3962055423419422E-2</v>
      </c>
      <c r="M93" s="179">
        <f t="shared" si="65"/>
        <v>4.1203342791748421E-2</v>
      </c>
      <c r="O93" s="178">
        <f>IFERROR('Ενεργές Συνδέσεις'!AA26/'Παραδοχές διείσδυσης-κάλυψης'!J49,0)</f>
        <v>0.94838709677419353</v>
      </c>
      <c r="P93" s="149">
        <f t="shared" si="66"/>
        <v>2.996878251821013E-2</v>
      </c>
      <c r="Q93" s="178">
        <f>IFERROR('Ενεργές Συνδέσεις'!AF26/'Παραδοχές διείσδυσης-κάλυψης'!K49,0)</f>
        <v>0.72687224669603523</v>
      </c>
      <c r="R93" s="149">
        <f t="shared" si="67"/>
        <v>-0.23357008001438462</v>
      </c>
      <c r="S93" s="178">
        <f>IFERROR('Ενεργές Συνδέσεις'!AK26/'Παραδοχές διείσδυσης-κάλυψης'!L49,0)</f>
        <v>0.47681254082299152</v>
      </c>
      <c r="T93" s="149">
        <f t="shared" si="68"/>
        <v>-0.34402153474655106</v>
      </c>
      <c r="U93" s="178">
        <f>IFERROR('Ενεργές Συνδέσεις'!AP26/'Παραδοχές διείσδυσης-κάλυψης'!M49,0)</f>
        <v>0.3825503355704698</v>
      </c>
      <c r="V93" s="149">
        <f t="shared" si="69"/>
        <v>-0.19769237841316539</v>
      </c>
      <c r="W93" s="178">
        <f>IFERROR('Ενεργές Συνδέσεις'!AU26/'Παραδοχές διείσδυσης-κάλυψης'!N49,0)</f>
        <v>0.32225541448842421</v>
      </c>
      <c r="X93" s="149">
        <f t="shared" si="70"/>
        <v>-0.15761303931973322</v>
      </c>
      <c r="Y93" s="179">
        <f t="shared" si="71"/>
        <v>-0.2365094840872034</v>
      </c>
    </row>
    <row r="94" spans="1:25" ht="16.5" customHeight="1" outlineLevel="1">
      <c r="B94" s="40" t="s">
        <v>88</v>
      </c>
      <c r="C94" s="52" t="s">
        <v>166</v>
      </c>
      <c r="D94" s="177">
        <f>IFERROR('Ενεργές Συνδέσεις'!E27/'Παραδοχές διείσδυσης-κάλυψης'!D50,0)</f>
        <v>0</v>
      </c>
      <c r="E94" s="178">
        <f>IFERROR('Ενεργές Συνδέσεις'!G27/'Παραδοχές διείσδυσης-κάλυψης'!E50,0)</f>
        <v>0</v>
      </c>
      <c r="F94" s="149">
        <f t="shared" si="61"/>
        <v>0</v>
      </c>
      <c r="G94" s="178">
        <f>IFERROR('Ενεργές Συνδέσεις'!J27/'Παραδοχές διείσδυσης-κάλυψης'!F50,0)</f>
        <v>5.533596837944664E-2</v>
      </c>
      <c r="H94" s="149">
        <f t="shared" si="62"/>
        <v>0</v>
      </c>
      <c r="I94" s="178">
        <f>IFERROR('Ενεργές Συνδέσεις'!M27/'Παραδοχές διείσδυσης-κάλυψης'!G50,0)</f>
        <v>0.12598425196850394</v>
      </c>
      <c r="J94" s="149">
        <f t="shared" si="63"/>
        <v>1.2767154105736782</v>
      </c>
      <c r="K94" s="178">
        <f>IFERROR('Ενεργές Συνδέσεις'!S27/'Παραδοχές διείσδυσης-κάλυψης'!I50,0)</f>
        <v>4.2892156862745098E-2</v>
      </c>
      <c r="L94" s="149">
        <f t="shared" si="64"/>
        <v>-0.65954350490196079</v>
      </c>
      <c r="M94" s="179">
        <f t="shared" si="65"/>
        <v>0</v>
      </c>
      <c r="O94" s="178">
        <f>IFERROR('Ενεργές Συνδέσεις'!AA27/'Παραδοχές διείσδυσης-κάλυψης'!J50,0)</f>
        <v>4.9944506104328525E-2</v>
      </c>
      <c r="P94" s="149">
        <f t="shared" si="66"/>
        <v>0.16442048517520216</v>
      </c>
      <c r="Q94" s="178">
        <f>IFERROR('Ενεργές Συνδέσεις'!AF27/'Παραδοχές διείσδυσης-κάλυψης'!K50,0)</f>
        <v>6.7542213883677302E-2</v>
      </c>
      <c r="R94" s="149">
        <f t="shared" si="67"/>
        <v>0.35234521575984995</v>
      </c>
      <c r="S94" s="178">
        <f>IFERROR('Ενεργές Συνδέσεις'!AK27/'Παραδοχές διείσδυσης-κάλυψης'!L50,0)</f>
        <v>7.6625386996904021E-2</v>
      </c>
      <c r="T94" s="149">
        <f t="shared" si="68"/>
        <v>0.1344814241486067</v>
      </c>
      <c r="U94" s="178">
        <f>IFERROR('Ενεργές Συνδέσεις'!AP27/'Παραδοχές διείσδυσης-κάλυψης'!M50,0)</f>
        <v>8.3556149732620322E-2</v>
      </c>
      <c r="V94" s="149">
        <f t="shared" si="69"/>
        <v>9.0449954086317785E-2</v>
      </c>
      <c r="W94" s="178">
        <f>IFERROR('Ενεργές Συνδέσεις'!AU27/'Παραδοχές διείσδυσης-κάλυψης'!N50,0)</f>
        <v>9.3691442848219869E-2</v>
      </c>
      <c r="X94" s="149">
        <f t="shared" si="70"/>
        <v>0.12129918800749538</v>
      </c>
      <c r="Y94" s="179">
        <f t="shared" si="71"/>
        <v>0.17031575355623363</v>
      </c>
    </row>
    <row r="95" spans="1:25" ht="15" customHeight="1" outlineLevel="1">
      <c r="B95" s="396" t="s">
        <v>95</v>
      </c>
      <c r="C95" s="397"/>
      <c r="D95" s="397"/>
      <c r="E95" s="397"/>
      <c r="F95" s="397"/>
      <c r="G95" s="397"/>
      <c r="H95" s="397"/>
      <c r="I95" s="397"/>
      <c r="J95" s="397"/>
      <c r="K95" s="397"/>
      <c r="L95" s="397"/>
      <c r="M95" s="397"/>
      <c r="N95" s="397"/>
      <c r="O95" s="397"/>
      <c r="P95" s="397"/>
      <c r="Q95" s="397"/>
      <c r="R95" s="397"/>
      <c r="S95" s="397"/>
      <c r="T95" s="397"/>
      <c r="U95" s="397"/>
      <c r="V95" s="397"/>
      <c r="W95" s="397"/>
      <c r="X95" s="397"/>
      <c r="Y95" s="398"/>
    </row>
    <row r="96" spans="1:25" ht="15" customHeight="1" outlineLevel="1">
      <c r="B96" s="40" t="s">
        <v>96</v>
      </c>
      <c r="C96" s="38" t="s">
        <v>166</v>
      </c>
      <c r="D96" s="177">
        <f>IFERROR('Ενεργές Συνδέσεις'!E29/'Παραδοχές διείσδυσης-κάλυψης'!D52,0)</f>
        <v>0.71776081549041604</v>
      </c>
      <c r="E96" s="178">
        <f>IFERROR('Ενεργές Συνδέσεις'!G29/'Παραδοχές διείσδυσης-κάλυψης'!E52,0)</f>
        <v>0.73406214172389439</v>
      </c>
      <c r="F96" s="149">
        <f t="shared" ref="F96" si="72">IFERROR((E96-D96)/D96,0)</f>
        <v>2.2711362729296299E-2</v>
      </c>
      <c r="G96" s="178">
        <f>IFERROR('Ενεργές Συνδέσεις'!J29/'Παραδοχές διείσδυσης-κάλυψης'!F52,0)</f>
        <v>0.75714809587838516</v>
      </c>
      <c r="H96" s="149">
        <f t="shared" ref="H96" si="73">IFERROR((G96-E96)/E96,0)</f>
        <v>3.1449591039084235E-2</v>
      </c>
      <c r="I96" s="178">
        <f>IFERROR('Ενεργές Συνδέσεις'!M29/'Παραδοχές διείσδυσης-κάλυψης'!G52,0)</f>
        <v>0.75593137202631666</v>
      </c>
      <c r="J96" s="149">
        <f t="shared" ref="J96" si="74">IFERROR((I96-G96)/G96,0)</f>
        <v>-1.6069826480339389E-3</v>
      </c>
      <c r="K96" s="178">
        <f>IFERROR('Ενεργές Συνδέσεις'!S29/'Παραδοχές διείσδυσης-κάλυψης'!I52,0)</f>
        <v>0.74466817341277991</v>
      </c>
      <c r="L96" s="149">
        <f t="shared" ref="L96" si="75">IFERROR((K96-I96)/I96,0)</f>
        <v>-1.4899763431361649E-2</v>
      </c>
      <c r="M96" s="179">
        <f>IFERROR((K96/D96)^(1/4)-1,0)</f>
        <v>9.2430371697052038E-3</v>
      </c>
      <c r="O96" s="178">
        <f>IFERROR('Ενεργές Συνδέσεις'!AA29/'Παραδοχές διείσδυσης-κάλυψης'!J52,0)</f>
        <v>0.74605204400600822</v>
      </c>
      <c r="P96" s="149">
        <f t="shared" ref="P96" si="76">IFERROR((O96-K96)/K96,0)</f>
        <v>1.8583721483437299E-3</v>
      </c>
      <c r="Q96" s="178">
        <f>IFERROR('Ενεργές Συνδέσεις'!AF29/'Παραδοχές διείσδυσης-κάλυψης'!K52,0)</f>
        <v>0.75278917226482767</v>
      </c>
      <c r="R96" s="149">
        <f t="shared" ref="R96" si="77">IFERROR((Q96-O96)/O96,0)</f>
        <v>9.0303730322132732E-3</v>
      </c>
      <c r="S96" s="178">
        <f>IFERROR('Ενεργές Συνδέσεις'!AK29/'Παραδοχές διείσδυσης-κάλυψης'!L52,0)</f>
        <v>0.75895147473065716</v>
      </c>
      <c r="T96" s="149">
        <f t="shared" ref="T96" si="78">IFERROR((S96-Q96)/Q96,0)</f>
        <v>8.1859605489405553E-3</v>
      </c>
      <c r="U96" s="178">
        <f>IFERROR('Ενεργές Συνδέσεις'!AP29/'Παραδοχές διείσδυσης-κάλυψης'!M52,0)</f>
        <v>0.76099965132825087</v>
      </c>
      <c r="V96" s="149">
        <f t="shared" ref="V96" si="79">IFERROR((U96-S96)/S96,0)</f>
        <v>2.6986924273657716E-3</v>
      </c>
      <c r="W96" s="178">
        <f>IFERROR('Ενεργές Συνδέσεις'!AU29/'Παραδοχές διείσδυσης-κάλυψης'!N52,0)</f>
        <v>0.76405384006334121</v>
      </c>
      <c r="X96" s="149">
        <f t="shared" ref="X96" si="80">IFERROR((W96-U96)/U96,0)</f>
        <v>4.0133904526231329E-3</v>
      </c>
      <c r="Y96" s="179">
        <f t="shared" ref="Y96" si="81">IFERROR((W96/O96)^(1/4)-1,0)</f>
        <v>5.9785244950771865E-3</v>
      </c>
    </row>
    <row r="97" spans="1:33">
      <c r="N97" s="43"/>
    </row>
    <row r="98" spans="1:33" ht="15.6">
      <c r="B98" s="332" t="s">
        <v>168</v>
      </c>
      <c r="C98" s="332"/>
      <c r="D98" s="332"/>
      <c r="E98" s="332"/>
      <c r="F98" s="332"/>
      <c r="G98" s="332"/>
      <c r="H98" s="332"/>
      <c r="I98" s="332"/>
      <c r="J98" s="332"/>
      <c r="K98" s="332"/>
      <c r="L98" s="332"/>
      <c r="M98" s="332"/>
      <c r="N98" s="332"/>
      <c r="O98" s="332"/>
      <c r="P98" s="332"/>
      <c r="Q98" s="332"/>
      <c r="R98" s="332"/>
      <c r="S98" s="332"/>
      <c r="T98" s="332"/>
      <c r="U98" s="332"/>
      <c r="V98" s="332"/>
      <c r="W98" s="332"/>
      <c r="X98" s="332"/>
      <c r="Y98" s="332"/>
    </row>
    <row r="99" spans="1:33" ht="5.45" customHeight="1" outlineLevel="1">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row>
    <row r="100" spans="1:33" ht="14.25" customHeight="1" outlineLevel="1">
      <c r="B100" s="352"/>
      <c r="C100" s="344" t="s">
        <v>93</v>
      </c>
      <c r="D100" s="347" t="s">
        <v>106</v>
      </c>
      <c r="E100" s="348"/>
      <c r="F100" s="348"/>
      <c r="G100" s="348"/>
      <c r="H100" s="348"/>
      <c r="I100" s="348"/>
      <c r="J100" s="349"/>
      <c r="K100" s="348"/>
      <c r="L100" s="349"/>
      <c r="M100" s="393" t="str">
        <f>"Ετήσιος ρυθμός ανάπτυξης (CAGR) "&amp;($C$3-5)&amp;" - "&amp;(($C$3-1))</f>
        <v>Ετήσιος ρυθμός ανάπτυξης (CAGR) 2019 - 2023</v>
      </c>
      <c r="N100" s="85"/>
      <c r="O100" s="399" t="s">
        <v>107</v>
      </c>
      <c r="P100" s="400"/>
      <c r="Q100" s="400"/>
      <c r="R100" s="400"/>
      <c r="S100" s="400"/>
      <c r="T100" s="400"/>
      <c r="U100" s="400"/>
      <c r="V100" s="400"/>
      <c r="W100" s="400"/>
      <c r="X100" s="401"/>
      <c r="Y100" s="393" t="str">
        <f>"Ετήσιος ρυθμός ανάπτυξης (CAGR) "&amp;$C$3&amp;" - "&amp;$E$3</f>
        <v>Ετήσιος ρυθμός ανάπτυξης (CAGR) 2024 - 2028</v>
      </c>
    </row>
    <row r="101" spans="1:33" ht="15.75" customHeight="1" outlineLevel="1">
      <c r="B101" s="353"/>
      <c r="C101" s="345"/>
      <c r="D101" s="56">
        <f>$C$3-5</f>
        <v>2019</v>
      </c>
      <c r="E101" s="347">
        <f>$C$3-4</f>
        <v>2020</v>
      </c>
      <c r="F101" s="349"/>
      <c r="G101" s="347">
        <f>$C$3-3</f>
        <v>2021</v>
      </c>
      <c r="H101" s="349"/>
      <c r="I101" s="347">
        <f>$C$3+-2</f>
        <v>2022</v>
      </c>
      <c r="J101" s="349"/>
      <c r="K101" s="347">
        <f>$C$3-1</f>
        <v>2023</v>
      </c>
      <c r="L101" s="349"/>
      <c r="M101" s="394"/>
      <c r="N101" s="85"/>
      <c r="O101" s="347">
        <f>$C$3</f>
        <v>2024</v>
      </c>
      <c r="P101" s="349"/>
      <c r="Q101" s="347">
        <f>$C$3+1</f>
        <v>2025</v>
      </c>
      <c r="R101" s="349"/>
      <c r="S101" s="347">
        <f>$C$3+2</f>
        <v>2026</v>
      </c>
      <c r="T101" s="349"/>
      <c r="U101" s="347">
        <f>$C$3+3</f>
        <v>2027</v>
      </c>
      <c r="V101" s="349"/>
      <c r="W101" s="347">
        <f>$C$3+4</f>
        <v>2028</v>
      </c>
      <c r="X101" s="349"/>
      <c r="Y101" s="394"/>
    </row>
    <row r="102" spans="1:33" outlineLevel="1">
      <c r="B102" s="354"/>
      <c r="C102" s="346"/>
      <c r="D102" s="56" t="s">
        <v>165</v>
      </c>
      <c r="E102" s="56" t="s">
        <v>165</v>
      </c>
      <c r="F102" s="55" t="s">
        <v>110</v>
      </c>
      <c r="G102" s="56" t="s">
        <v>165</v>
      </c>
      <c r="H102" s="55" t="s">
        <v>110</v>
      </c>
      <c r="I102" s="56" t="s">
        <v>165</v>
      </c>
      <c r="J102" s="55" t="s">
        <v>110</v>
      </c>
      <c r="K102" s="56" t="s">
        <v>165</v>
      </c>
      <c r="L102" s="55" t="s">
        <v>110</v>
      </c>
      <c r="M102" s="395"/>
      <c r="O102" s="56" t="s">
        <v>165</v>
      </c>
      <c r="P102" s="55" t="s">
        <v>110</v>
      </c>
      <c r="Q102" s="56" t="s">
        <v>165</v>
      </c>
      <c r="R102" s="55" t="s">
        <v>110</v>
      </c>
      <c r="S102" s="56" t="s">
        <v>165</v>
      </c>
      <c r="T102" s="55" t="s">
        <v>110</v>
      </c>
      <c r="U102" s="56" t="s">
        <v>165</v>
      </c>
      <c r="V102" s="55" t="s">
        <v>110</v>
      </c>
      <c r="W102" s="56" t="s">
        <v>165</v>
      </c>
      <c r="X102" s="55" t="s">
        <v>110</v>
      </c>
      <c r="Y102" s="395"/>
    </row>
    <row r="103" spans="1:33" outlineLevel="1">
      <c r="B103" s="40" t="s">
        <v>74</v>
      </c>
      <c r="C103" s="52" t="s">
        <v>166</v>
      </c>
      <c r="D103" s="177">
        <f>IFERROR('Παραδοχές διείσδυσης-κάλυψης'!D58/'Παραδοχές διείσδυσης-κάλυψης'!D79,0)</f>
        <v>1</v>
      </c>
      <c r="E103" s="178">
        <f>IFERROR('Παραδοχές διείσδυσης-κάλυψης'!E58/'Παραδοχές διείσδυσης-κάλυψης'!E79,0)</f>
        <v>1</v>
      </c>
      <c r="F103" s="149">
        <f>IFERROR((E103-D103)/D103,0)</f>
        <v>0</v>
      </c>
      <c r="G103" s="178">
        <f>IFERROR('Παραδοχές διείσδυσης-κάλυψης'!F58/'Παραδοχές διείσδυσης-κάλυψης'!F79,0)</f>
        <v>1</v>
      </c>
      <c r="H103" s="149">
        <f>IFERROR((G103-E103)/E103,0)</f>
        <v>0</v>
      </c>
      <c r="I103" s="178">
        <f>IFERROR('Παραδοχές διείσδυσης-κάλυψης'!G58/'Παραδοχές διείσδυσης-κάλυψης'!G79,0)</f>
        <v>1</v>
      </c>
      <c r="J103" s="149">
        <f>IFERROR((I103-G103)/G103,0)</f>
        <v>0</v>
      </c>
      <c r="K103" s="178">
        <f>IFERROR('Παραδοχές διείσδυσης-κάλυψης'!I58/'Παραδοχές διείσδυσης-κάλυψης'!I79,0)</f>
        <v>1</v>
      </c>
      <c r="L103" s="149">
        <f>IFERROR((K103-I103)/I103,0)</f>
        <v>0</v>
      </c>
      <c r="M103" s="179">
        <f t="shared" ref="M103" si="82">IFERROR((K103/D103)^(1/4)-1,0)</f>
        <v>0</v>
      </c>
      <c r="O103" s="178">
        <f>IFERROR('Παραδοχές διείσδυσης-κάλυψης'!J58/'Παραδοχές διείσδυσης-κάλυψης'!J79,0)</f>
        <v>1</v>
      </c>
      <c r="P103" s="149">
        <f>IFERROR((O103-K103)/K103,0)</f>
        <v>0</v>
      </c>
      <c r="Q103" s="178">
        <f>IFERROR('Παραδοχές διείσδυσης-κάλυψης'!K58/'Παραδοχές διείσδυσης-κάλυψης'!K79,0)</f>
        <v>1</v>
      </c>
      <c r="R103" s="149">
        <f>IFERROR((Q103-O103)/O103,0)</f>
        <v>0</v>
      </c>
      <c r="S103" s="178">
        <f>IFERROR('Παραδοχές διείσδυσης-κάλυψης'!L58/'Παραδοχές διείσδυσης-κάλυψης'!L79,0)</f>
        <v>1</v>
      </c>
      <c r="T103" s="149">
        <f>IFERROR((S103-Q103)/Q103,0)</f>
        <v>0</v>
      </c>
      <c r="U103" s="178">
        <f>IFERROR('Παραδοχές διείσδυσης-κάλυψης'!M58/'Παραδοχές διείσδυσης-κάλυψης'!M79,0)</f>
        <v>1</v>
      </c>
      <c r="V103" s="149">
        <f>IFERROR((U103-S103)/S103,0)</f>
        <v>0</v>
      </c>
      <c r="W103" s="178">
        <f>IFERROR('Παραδοχές διείσδυσης-κάλυψης'!N58/'Παραδοχές διείσδυσης-κάλυψης'!N79,0)</f>
        <v>1</v>
      </c>
      <c r="X103" s="149">
        <f>IFERROR((W103-U103)/U103,0)</f>
        <v>0</v>
      </c>
      <c r="Y103" s="179">
        <f>IFERROR((W103/O103)^(1/4)-1,0)</f>
        <v>0</v>
      </c>
    </row>
    <row r="104" spans="1:33" outlineLevel="1">
      <c r="B104" s="40" t="s">
        <v>75</v>
      </c>
      <c r="C104" s="52" t="s">
        <v>166</v>
      </c>
      <c r="D104" s="177">
        <f>IFERROR('Παραδοχές διείσδυσης-κάλυψης'!D59/'Παραδοχές διείσδυσης-κάλυψης'!D80,0)</f>
        <v>1</v>
      </c>
      <c r="E104" s="178">
        <f>IFERROR('Παραδοχές διείσδυσης-κάλυψης'!E59/'Παραδοχές διείσδυσης-κάλυψης'!E80,0)</f>
        <v>1</v>
      </c>
      <c r="F104" s="149">
        <f t="shared" ref="F104:F116" si="83">IFERROR((E104-D104)/D104,0)</f>
        <v>0</v>
      </c>
      <c r="G104" s="178">
        <f>IFERROR('Παραδοχές διείσδυσης-κάλυψης'!F59/'Παραδοχές διείσδυσης-κάλυψης'!F80,0)</f>
        <v>1</v>
      </c>
      <c r="H104" s="149">
        <f t="shared" ref="H104:H116" si="84">IFERROR((G104-E104)/E104,0)</f>
        <v>0</v>
      </c>
      <c r="I104" s="178">
        <f>IFERROR('Παραδοχές διείσδυσης-κάλυψης'!G59/'Παραδοχές διείσδυσης-κάλυψης'!G80,0)</f>
        <v>1</v>
      </c>
      <c r="J104" s="149">
        <f t="shared" ref="J104:J116" si="85">IFERROR((I104-G104)/G104,0)</f>
        <v>0</v>
      </c>
      <c r="K104" s="178">
        <f>IFERROR('Παραδοχές διείσδυσης-κάλυψης'!I59/'Παραδοχές διείσδυσης-κάλυψης'!I80,0)</f>
        <v>1</v>
      </c>
      <c r="L104" s="149">
        <f t="shared" ref="L104:L116" si="86">IFERROR((K104-I104)/I104,0)</f>
        <v>0</v>
      </c>
      <c r="M104" s="179">
        <f t="shared" ref="M104:M116" si="87">IFERROR((K104/D104)^(1/4)-1,0)</f>
        <v>0</v>
      </c>
      <c r="O104" s="178">
        <f>IFERROR('Παραδοχές διείσδυσης-κάλυψης'!J59/'Παραδοχές διείσδυσης-κάλυψης'!J80,0)</f>
        <v>1</v>
      </c>
      <c r="P104" s="149">
        <f t="shared" ref="P104:P116" si="88">IFERROR((O104-K104)/K104,0)</f>
        <v>0</v>
      </c>
      <c r="Q104" s="178">
        <f>IFERROR('Παραδοχές διείσδυσης-κάλυψης'!K59/'Παραδοχές διείσδυσης-κάλυψης'!K80,0)</f>
        <v>1</v>
      </c>
      <c r="R104" s="149">
        <f t="shared" ref="R104:R116" si="89">IFERROR((Q104-O104)/O104,0)</f>
        <v>0</v>
      </c>
      <c r="S104" s="178">
        <f>IFERROR('Παραδοχές διείσδυσης-κάλυψης'!L59/'Παραδοχές διείσδυσης-κάλυψης'!L80,0)</f>
        <v>1</v>
      </c>
      <c r="T104" s="149">
        <f t="shared" ref="T104:T116" si="90">IFERROR((S104-Q104)/Q104,0)</f>
        <v>0</v>
      </c>
      <c r="U104" s="178">
        <f>IFERROR('Παραδοχές διείσδυσης-κάλυψης'!M59/'Παραδοχές διείσδυσης-κάλυψης'!M80,0)</f>
        <v>1</v>
      </c>
      <c r="V104" s="149">
        <f t="shared" ref="V104:V116" si="91">IFERROR((U104-S104)/S104,0)</f>
        <v>0</v>
      </c>
      <c r="W104" s="178">
        <f>IFERROR('Παραδοχές διείσδυσης-κάλυψης'!N59/'Παραδοχές διείσδυσης-κάλυψης'!N80,0)</f>
        <v>1</v>
      </c>
      <c r="X104" s="149">
        <f t="shared" ref="X104:X116" si="92">IFERROR((W104-U104)/U104,0)</f>
        <v>0</v>
      </c>
      <c r="Y104" s="179">
        <f t="shared" ref="Y104:Y116" si="93">IFERROR((W104/O104)^(1/4)-1,0)</f>
        <v>0</v>
      </c>
    </row>
    <row r="105" spans="1:33" outlineLevel="1">
      <c r="B105" s="40" t="s">
        <v>76</v>
      </c>
      <c r="C105" s="52" t="s">
        <v>166</v>
      </c>
      <c r="D105" s="177">
        <f>IFERROR('Παραδοχές διείσδυσης-κάλυψης'!D60/'Παραδοχές διείσδυσης-κάλυψης'!D81,0)</f>
        <v>1</v>
      </c>
      <c r="E105" s="178">
        <f>IFERROR('Παραδοχές διείσδυσης-κάλυψης'!E60/'Παραδοχές διείσδυσης-κάλυψης'!E81,0)</f>
        <v>1</v>
      </c>
      <c r="F105" s="149">
        <f t="shared" si="83"/>
        <v>0</v>
      </c>
      <c r="G105" s="178">
        <f>IFERROR('Παραδοχές διείσδυσης-κάλυψης'!F60/'Παραδοχές διείσδυσης-κάλυψης'!F81,0)</f>
        <v>1</v>
      </c>
      <c r="H105" s="149">
        <f t="shared" si="84"/>
        <v>0</v>
      </c>
      <c r="I105" s="178">
        <f>IFERROR('Παραδοχές διείσδυσης-κάλυψης'!G60/'Παραδοχές διείσδυσης-κάλυψης'!G81,0)</f>
        <v>1</v>
      </c>
      <c r="J105" s="149">
        <f t="shared" si="85"/>
        <v>0</v>
      </c>
      <c r="K105" s="178">
        <f>IFERROR('Παραδοχές διείσδυσης-κάλυψης'!I60/'Παραδοχές διείσδυσης-κάλυψης'!I81,0)</f>
        <v>1</v>
      </c>
      <c r="L105" s="149">
        <f t="shared" si="86"/>
        <v>0</v>
      </c>
      <c r="M105" s="179">
        <f t="shared" si="87"/>
        <v>0</v>
      </c>
      <c r="O105" s="178">
        <f>IFERROR('Παραδοχές διείσδυσης-κάλυψης'!J60/'Παραδοχές διείσδυσης-κάλυψης'!J81,0)</f>
        <v>1</v>
      </c>
      <c r="P105" s="149">
        <f t="shared" si="88"/>
        <v>0</v>
      </c>
      <c r="Q105" s="178">
        <f>IFERROR('Παραδοχές διείσδυσης-κάλυψης'!K60/'Παραδοχές διείσδυσης-κάλυψης'!K81,0)</f>
        <v>1</v>
      </c>
      <c r="R105" s="149">
        <f t="shared" si="89"/>
        <v>0</v>
      </c>
      <c r="S105" s="178">
        <f>IFERROR('Παραδοχές διείσδυσης-κάλυψης'!L60/'Παραδοχές διείσδυσης-κάλυψης'!L81,0)</f>
        <v>1</v>
      </c>
      <c r="T105" s="149">
        <f t="shared" si="90"/>
        <v>0</v>
      </c>
      <c r="U105" s="178">
        <f>IFERROR('Παραδοχές διείσδυσης-κάλυψης'!M60/'Παραδοχές διείσδυσης-κάλυψης'!M81,0)</f>
        <v>1</v>
      </c>
      <c r="V105" s="149">
        <f t="shared" si="91"/>
        <v>0</v>
      </c>
      <c r="W105" s="178">
        <f>IFERROR('Παραδοχές διείσδυσης-κάλυψης'!N60/'Παραδοχές διείσδυσης-κάλυψης'!N81,0)</f>
        <v>1</v>
      </c>
      <c r="X105" s="149">
        <f t="shared" si="92"/>
        <v>0</v>
      </c>
      <c r="Y105" s="179">
        <f t="shared" si="93"/>
        <v>0</v>
      </c>
    </row>
    <row r="106" spans="1:33" outlineLevel="1">
      <c r="B106" s="40" t="s">
        <v>77</v>
      </c>
      <c r="C106" s="52" t="s">
        <v>166</v>
      </c>
      <c r="D106" s="177">
        <f>IFERROR('Παραδοχές διείσδυσης-κάλυψης'!D61/'Παραδοχές διείσδυσης-κάλυψης'!D82,0)</f>
        <v>1</v>
      </c>
      <c r="E106" s="178">
        <f>IFERROR('Παραδοχές διείσδυσης-κάλυψης'!E61/'Παραδοχές διείσδυσης-κάλυψης'!E82,0)</f>
        <v>1</v>
      </c>
      <c r="F106" s="149">
        <f t="shared" si="83"/>
        <v>0</v>
      </c>
      <c r="G106" s="178">
        <f>IFERROR('Παραδοχές διείσδυσης-κάλυψης'!F61/'Παραδοχές διείσδυσης-κάλυψης'!F82,0)</f>
        <v>1</v>
      </c>
      <c r="H106" s="149">
        <f t="shared" si="84"/>
        <v>0</v>
      </c>
      <c r="I106" s="178">
        <f>IFERROR('Παραδοχές διείσδυσης-κάλυψης'!G61/'Παραδοχές διείσδυσης-κάλυψης'!G82,0)</f>
        <v>1</v>
      </c>
      <c r="J106" s="149">
        <f t="shared" si="85"/>
        <v>0</v>
      </c>
      <c r="K106" s="178">
        <f>IFERROR('Παραδοχές διείσδυσης-κάλυψης'!I61/'Παραδοχές διείσδυσης-κάλυψης'!I82,0)</f>
        <v>1</v>
      </c>
      <c r="L106" s="149">
        <f t="shared" si="86"/>
        <v>0</v>
      </c>
      <c r="M106" s="179">
        <f t="shared" si="87"/>
        <v>0</v>
      </c>
      <c r="O106" s="178">
        <f>IFERROR('Παραδοχές διείσδυσης-κάλυψης'!J61/'Παραδοχές διείσδυσης-κάλυψης'!J82,0)</f>
        <v>1</v>
      </c>
      <c r="P106" s="149">
        <f t="shared" si="88"/>
        <v>0</v>
      </c>
      <c r="Q106" s="178">
        <f>IFERROR('Παραδοχές διείσδυσης-κάλυψης'!K61/'Παραδοχές διείσδυσης-κάλυψης'!K82,0)</f>
        <v>1</v>
      </c>
      <c r="R106" s="149">
        <f t="shared" si="89"/>
        <v>0</v>
      </c>
      <c r="S106" s="178">
        <f>IFERROR('Παραδοχές διείσδυσης-κάλυψης'!L61/'Παραδοχές διείσδυσης-κάλυψης'!L82,0)</f>
        <v>1</v>
      </c>
      <c r="T106" s="149">
        <f t="shared" si="90"/>
        <v>0</v>
      </c>
      <c r="U106" s="178">
        <f>IFERROR('Παραδοχές διείσδυσης-κάλυψης'!M61/'Παραδοχές διείσδυσης-κάλυψης'!M82,0)</f>
        <v>1</v>
      </c>
      <c r="V106" s="149">
        <f t="shared" si="91"/>
        <v>0</v>
      </c>
      <c r="W106" s="178">
        <f>IFERROR('Παραδοχές διείσδυσης-κάλυψης'!N61/'Παραδοχές διείσδυσης-κάλυψης'!N82,0)</f>
        <v>1</v>
      </c>
      <c r="X106" s="149">
        <f t="shared" si="92"/>
        <v>0</v>
      </c>
      <c r="Y106" s="179">
        <f t="shared" si="93"/>
        <v>0</v>
      </c>
    </row>
    <row r="107" spans="1:33" outlineLevel="1">
      <c r="B107" s="40" t="s">
        <v>78</v>
      </c>
      <c r="C107" s="52" t="s">
        <v>166</v>
      </c>
      <c r="D107" s="177">
        <f>IFERROR('Παραδοχές διείσδυσης-κάλυψης'!D62/'Παραδοχές διείσδυσης-κάλυψης'!D83,0)</f>
        <v>1</v>
      </c>
      <c r="E107" s="178">
        <f>IFERROR('Παραδοχές διείσδυσης-κάλυψης'!E62/'Παραδοχές διείσδυσης-κάλυψης'!E83,0)</f>
        <v>1</v>
      </c>
      <c r="F107" s="149">
        <f t="shared" si="83"/>
        <v>0</v>
      </c>
      <c r="G107" s="178">
        <f>IFERROR('Παραδοχές διείσδυσης-κάλυψης'!F62/'Παραδοχές διείσδυσης-κάλυψης'!F83,0)</f>
        <v>1</v>
      </c>
      <c r="H107" s="149">
        <f t="shared" si="84"/>
        <v>0</v>
      </c>
      <c r="I107" s="178">
        <f>IFERROR('Παραδοχές διείσδυσης-κάλυψης'!G62/'Παραδοχές διείσδυσης-κάλυψης'!G83,0)</f>
        <v>1</v>
      </c>
      <c r="J107" s="149">
        <f t="shared" si="85"/>
        <v>0</v>
      </c>
      <c r="K107" s="178">
        <f>IFERROR('Παραδοχές διείσδυσης-κάλυψης'!I62/'Παραδοχές διείσδυσης-κάλυψης'!I83,0)</f>
        <v>1</v>
      </c>
      <c r="L107" s="149">
        <f t="shared" si="86"/>
        <v>0</v>
      </c>
      <c r="M107" s="179">
        <f t="shared" si="87"/>
        <v>0</v>
      </c>
      <c r="O107" s="178">
        <f>IFERROR('Παραδοχές διείσδυσης-κάλυψης'!J62/'Παραδοχές διείσδυσης-κάλυψης'!J83,0)</f>
        <v>1</v>
      </c>
      <c r="P107" s="149">
        <f t="shared" si="88"/>
        <v>0</v>
      </c>
      <c r="Q107" s="178">
        <f>IFERROR('Παραδοχές διείσδυσης-κάλυψης'!K62/'Παραδοχές διείσδυσης-κάλυψης'!K83,0)</f>
        <v>1</v>
      </c>
      <c r="R107" s="149">
        <f t="shared" si="89"/>
        <v>0</v>
      </c>
      <c r="S107" s="178">
        <f>IFERROR('Παραδοχές διείσδυσης-κάλυψης'!L62/'Παραδοχές διείσδυσης-κάλυψης'!L83,0)</f>
        <v>1</v>
      </c>
      <c r="T107" s="149">
        <f t="shared" si="90"/>
        <v>0</v>
      </c>
      <c r="U107" s="178">
        <f>IFERROR('Παραδοχές διείσδυσης-κάλυψης'!M62/'Παραδοχές διείσδυσης-κάλυψης'!M83,0)</f>
        <v>1</v>
      </c>
      <c r="V107" s="149">
        <f t="shared" si="91"/>
        <v>0</v>
      </c>
      <c r="W107" s="178">
        <f>IFERROR('Παραδοχές διείσδυσης-κάλυψης'!N62/'Παραδοχές διείσδυσης-κάλυψης'!N83,0)</f>
        <v>1</v>
      </c>
      <c r="X107" s="149">
        <f t="shared" si="92"/>
        <v>0</v>
      </c>
      <c r="Y107" s="179">
        <f t="shared" si="93"/>
        <v>0</v>
      </c>
    </row>
    <row r="108" spans="1:33" outlineLevel="1">
      <c r="B108" s="40" t="s">
        <v>79</v>
      </c>
      <c r="C108" s="52" t="s">
        <v>166</v>
      </c>
      <c r="D108" s="177">
        <f>IFERROR('Παραδοχές διείσδυσης-κάλυψης'!D63/'Παραδοχές διείσδυσης-κάλυψης'!D84,0)</f>
        <v>1</v>
      </c>
      <c r="E108" s="178">
        <f>IFERROR('Παραδοχές διείσδυσης-κάλυψης'!E63/'Παραδοχές διείσδυσης-κάλυψης'!E84,0)</f>
        <v>1</v>
      </c>
      <c r="F108" s="149">
        <f t="shared" si="83"/>
        <v>0</v>
      </c>
      <c r="G108" s="178">
        <f>IFERROR('Παραδοχές διείσδυσης-κάλυψης'!F63/'Παραδοχές διείσδυσης-κάλυψης'!F84,0)</f>
        <v>1</v>
      </c>
      <c r="H108" s="149">
        <f t="shared" si="84"/>
        <v>0</v>
      </c>
      <c r="I108" s="178">
        <f>IFERROR('Παραδοχές διείσδυσης-κάλυψης'!G63/'Παραδοχές διείσδυσης-κάλυψης'!G84,0)</f>
        <v>1</v>
      </c>
      <c r="J108" s="149">
        <f t="shared" si="85"/>
        <v>0</v>
      </c>
      <c r="K108" s="178">
        <f>IFERROR('Παραδοχές διείσδυσης-κάλυψης'!I63/'Παραδοχές διείσδυσης-κάλυψης'!I84,0)</f>
        <v>1</v>
      </c>
      <c r="L108" s="149">
        <f t="shared" si="86"/>
        <v>0</v>
      </c>
      <c r="M108" s="179">
        <f t="shared" si="87"/>
        <v>0</v>
      </c>
      <c r="O108" s="178">
        <f>IFERROR('Παραδοχές διείσδυσης-κάλυψης'!J63/'Παραδοχές διείσδυσης-κάλυψης'!J84,0)</f>
        <v>1</v>
      </c>
      <c r="P108" s="149">
        <f t="shared" si="88"/>
        <v>0</v>
      </c>
      <c r="Q108" s="178">
        <f>IFERROR('Παραδοχές διείσδυσης-κάλυψης'!K63/'Παραδοχές διείσδυσης-κάλυψης'!K84,0)</f>
        <v>1</v>
      </c>
      <c r="R108" s="149">
        <f t="shared" si="89"/>
        <v>0</v>
      </c>
      <c r="S108" s="178">
        <f>IFERROR('Παραδοχές διείσδυσης-κάλυψης'!L63/'Παραδοχές διείσδυσης-κάλυψης'!L84,0)</f>
        <v>1</v>
      </c>
      <c r="T108" s="149">
        <f t="shared" si="90"/>
        <v>0</v>
      </c>
      <c r="U108" s="178">
        <f>IFERROR('Παραδοχές διείσδυσης-κάλυψης'!M63/'Παραδοχές διείσδυσης-κάλυψης'!M84,0)</f>
        <v>1</v>
      </c>
      <c r="V108" s="149">
        <f t="shared" si="91"/>
        <v>0</v>
      </c>
      <c r="W108" s="178">
        <f>IFERROR('Παραδοχές διείσδυσης-κάλυψης'!N63/'Παραδοχές διείσδυσης-κάλυψης'!N84,0)</f>
        <v>1</v>
      </c>
      <c r="X108" s="149">
        <f t="shared" si="92"/>
        <v>0</v>
      </c>
      <c r="Y108" s="179">
        <f t="shared" si="93"/>
        <v>0</v>
      </c>
    </row>
    <row r="109" spans="1:33" outlineLevel="1">
      <c r="B109" s="40" t="s">
        <v>80</v>
      </c>
      <c r="C109" s="52" t="s">
        <v>166</v>
      </c>
      <c r="D109" s="177">
        <f>IFERROR('Παραδοχές διείσδυσης-κάλυψης'!D64/'Παραδοχές διείσδυσης-κάλυψης'!D85,0)</f>
        <v>1</v>
      </c>
      <c r="E109" s="178">
        <f>IFERROR('Παραδοχές διείσδυσης-κάλυψης'!E64/'Παραδοχές διείσδυσης-κάλυψης'!E85,0)</f>
        <v>1</v>
      </c>
      <c r="F109" s="149">
        <f t="shared" si="83"/>
        <v>0</v>
      </c>
      <c r="G109" s="178">
        <f>IFERROR('Παραδοχές διείσδυσης-κάλυψης'!F64/'Παραδοχές διείσδυσης-κάλυψης'!F85,0)</f>
        <v>1</v>
      </c>
      <c r="H109" s="149">
        <f t="shared" si="84"/>
        <v>0</v>
      </c>
      <c r="I109" s="178">
        <f>IFERROR('Παραδοχές διείσδυσης-κάλυψης'!G64/'Παραδοχές διείσδυσης-κάλυψης'!G85,0)</f>
        <v>1</v>
      </c>
      <c r="J109" s="149">
        <f t="shared" si="85"/>
        <v>0</v>
      </c>
      <c r="K109" s="178">
        <f>IFERROR('Παραδοχές διείσδυσης-κάλυψης'!I64/'Παραδοχές διείσδυσης-κάλυψης'!I85,0)</f>
        <v>1</v>
      </c>
      <c r="L109" s="149">
        <f t="shared" si="86"/>
        <v>0</v>
      </c>
      <c r="M109" s="179">
        <f t="shared" si="87"/>
        <v>0</v>
      </c>
      <c r="O109" s="178">
        <f>IFERROR('Παραδοχές διείσδυσης-κάλυψης'!J64/'Παραδοχές διείσδυσης-κάλυψης'!J85,0)</f>
        <v>1</v>
      </c>
      <c r="P109" s="149">
        <f t="shared" si="88"/>
        <v>0</v>
      </c>
      <c r="Q109" s="178">
        <f>IFERROR('Παραδοχές διείσδυσης-κάλυψης'!K64/'Παραδοχές διείσδυσης-κάλυψης'!K85,0)</f>
        <v>1</v>
      </c>
      <c r="R109" s="149">
        <f t="shared" si="89"/>
        <v>0</v>
      </c>
      <c r="S109" s="178">
        <f>IFERROR('Παραδοχές διείσδυσης-κάλυψης'!L64/'Παραδοχές διείσδυσης-κάλυψης'!L85,0)</f>
        <v>1</v>
      </c>
      <c r="T109" s="149">
        <f t="shared" si="90"/>
        <v>0</v>
      </c>
      <c r="U109" s="178">
        <f>IFERROR('Παραδοχές διείσδυσης-κάλυψης'!M64/'Παραδοχές διείσδυσης-κάλυψης'!M85,0)</f>
        <v>1</v>
      </c>
      <c r="V109" s="149">
        <f t="shared" si="91"/>
        <v>0</v>
      </c>
      <c r="W109" s="178">
        <f>IFERROR('Παραδοχές διείσδυσης-κάλυψης'!N64/'Παραδοχές διείσδυσης-κάλυψης'!N85,0)</f>
        <v>1</v>
      </c>
      <c r="X109" s="149">
        <f t="shared" si="92"/>
        <v>0</v>
      </c>
      <c r="Y109" s="179">
        <f t="shared" si="93"/>
        <v>0</v>
      </c>
    </row>
    <row r="110" spans="1:33" outlineLevel="1">
      <c r="B110" s="40" t="s">
        <v>81</v>
      </c>
      <c r="C110" s="52" t="s">
        <v>166</v>
      </c>
      <c r="D110" s="177">
        <f>IFERROR('Παραδοχές διείσδυσης-κάλυψης'!D65/'Παραδοχές διείσδυσης-κάλυψης'!D86,0)</f>
        <v>1</v>
      </c>
      <c r="E110" s="178">
        <f>IFERROR('Παραδοχές διείσδυσης-κάλυψης'!E65/'Παραδοχές διείσδυσης-κάλυψης'!E86,0)</f>
        <v>1</v>
      </c>
      <c r="F110" s="149">
        <f t="shared" si="83"/>
        <v>0</v>
      </c>
      <c r="G110" s="178">
        <f>IFERROR('Παραδοχές διείσδυσης-κάλυψης'!F65/'Παραδοχές διείσδυσης-κάλυψης'!F86,0)</f>
        <v>1</v>
      </c>
      <c r="H110" s="149">
        <f t="shared" si="84"/>
        <v>0</v>
      </c>
      <c r="I110" s="178">
        <f>IFERROR('Παραδοχές διείσδυσης-κάλυψης'!G65/'Παραδοχές διείσδυσης-κάλυψης'!G86,0)</f>
        <v>1</v>
      </c>
      <c r="J110" s="149">
        <f t="shared" si="85"/>
        <v>0</v>
      </c>
      <c r="K110" s="178">
        <f>IFERROR('Παραδοχές διείσδυσης-κάλυψης'!I65/'Παραδοχές διείσδυσης-κάλυψης'!I86,0)</f>
        <v>1</v>
      </c>
      <c r="L110" s="149">
        <f t="shared" si="86"/>
        <v>0</v>
      </c>
      <c r="M110" s="179">
        <f t="shared" si="87"/>
        <v>0</v>
      </c>
      <c r="O110" s="178">
        <f>IFERROR('Παραδοχές διείσδυσης-κάλυψης'!J65/'Παραδοχές διείσδυσης-κάλυψης'!J86,0)</f>
        <v>1</v>
      </c>
      <c r="P110" s="149">
        <f t="shared" si="88"/>
        <v>0</v>
      </c>
      <c r="Q110" s="178">
        <f>IFERROR('Παραδοχές διείσδυσης-κάλυψης'!K65/'Παραδοχές διείσδυσης-κάλυψης'!K86,0)</f>
        <v>1</v>
      </c>
      <c r="R110" s="149">
        <f t="shared" si="89"/>
        <v>0</v>
      </c>
      <c r="S110" s="178">
        <f>IFERROR('Παραδοχές διείσδυσης-κάλυψης'!L65/'Παραδοχές διείσδυσης-κάλυψης'!L86,0)</f>
        <v>1</v>
      </c>
      <c r="T110" s="149">
        <f t="shared" si="90"/>
        <v>0</v>
      </c>
      <c r="U110" s="178">
        <f>IFERROR('Παραδοχές διείσδυσης-κάλυψης'!M65/'Παραδοχές διείσδυσης-κάλυψης'!M86,0)</f>
        <v>1</v>
      </c>
      <c r="V110" s="149">
        <f t="shared" si="91"/>
        <v>0</v>
      </c>
      <c r="W110" s="178">
        <f>IFERROR('Παραδοχές διείσδυσης-κάλυψης'!N65/'Παραδοχές διείσδυσης-κάλυψης'!N86,0)</f>
        <v>1</v>
      </c>
      <c r="X110" s="149">
        <f t="shared" si="92"/>
        <v>0</v>
      </c>
      <c r="Y110" s="179">
        <f t="shared" si="93"/>
        <v>0</v>
      </c>
    </row>
    <row r="111" spans="1:33" s="43" customFormat="1" outlineLevel="1">
      <c r="A111"/>
      <c r="B111" s="40" t="s">
        <v>82</v>
      </c>
      <c r="C111" s="52" t="s">
        <v>166</v>
      </c>
      <c r="D111" s="177">
        <f>IFERROR('Παραδοχές διείσδυσης-κάλυψης'!D66/'Παραδοχές διείσδυσης-κάλυψης'!D87,0)</f>
        <v>1</v>
      </c>
      <c r="E111" s="178">
        <f>IFERROR('Παραδοχές διείσδυσης-κάλυψης'!E66/'Παραδοχές διείσδυσης-κάλυψης'!E87,0)</f>
        <v>1</v>
      </c>
      <c r="F111" s="149">
        <f t="shared" si="83"/>
        <v>0</v>
      </c>
      <c r="G111" s="178">
        <f>IFERROR('Παραδοχές διείσδυσης-κάλυψης'!F66/'Παραδοχές διείσδυσης-κάλυψης'!F87,0)</f>
        <v>1</v>
      </c>
      <c r="H111" s="149">
        <f t="shared" si="84"/>
        <v>0</v>
      </c>
      <c r="I111" s="178">
        <f>IFERROR('Παραδοχές διείσδυσης-κάλυψης'!G66/'Παραδοχές διείσδυσης-κάλυψης'!G87,0)</f>
        <v>1</v>
      </c>
      <c r="J111" s="149">
        <f t="shared" si="85"/>
        <v>0</v>
      </c>
      <c r="K111" s="178">
        <f>IFERROR('Παραδοχές διείσδυσης-κάλυψης'!I66/'Παραδοχές διείσδυσης-κάλυψης'!I87,0)</f>
        <v>1</v>
      </c>
      <c r="L111" s="149">
        <f t="shared" si="86"/>
        <v>0</v>
      </c>
      <c r="M111" s="179">
        <f t="shared" si="87"/>
        <v>0</v>
      </c>
      <c r="N111"/>
      <c r="O111" s="178">
        <f>IFERROR('Παραδοχές διείσδυσης-κάλυψης'!J66/'Παραδοχές διείσδυσης-κάλυψης'!J87,0)</f>
        <v>1</v>
      </c>
      <c r="P111" s="149">
        <f t="shared" si="88"/>
        <v>0</v>
      </c>
      <c r="Q111" s="178">
        <f>IFERROR('Παραδοχές διείσδυσης-κάλυψης'!K66/'Παραδοχές διείσδυσης-κάλυψης'!K87,0)</f>
        <v>1</v>
      </c>
      <c r="R111" s="149">
        <f t="shared" si="89"/>
        <v>0</v>
      </c>
      <c r="S111" s="178">
        <f>IFERROR('Παραδοχές διείσδυσης-κάλυψης'!L66/'Παραδοχές διείσδυσης-κάλυψης'!L87,0)</f>
        <v>1</v>
      </c>
      <c r="T111" s="149">
        <f t="shared" si="90"/>
        <v>0</v>
      </c>
      <c r="U111" s="178">
        <f>IFERROR('Παραδοχές διείσδυσης-κάλυψης'!M66/'Παραδοχές διείσδυσης-κάλυψης'!M87,0)</f>
        <v>1</v>
      </c>
      <c r="V111" s="149">
        <f t="shared" si="91"/>
        <v>0</v>
      </c>
      <c r="W111" s="178">
        <f>IFERROR('Παραδοχές διείσδυσης-κάλυψης'!N66/'Παραδοχές διείσδυσης-κάλυψης'!N87,0)</f>
        <v>1</v>
      </c>
      <c r="X111" s="149">
        <f t="shared" si="92"/>
        <v>0</v>
      </c>
      <c r="Y111" s="179">
        <f t="shared" si="93"/>
        <v>0</v>
      </c>
    </row>
    <row r="112" spans="1:33" s="43" customFormat="1" outlineLevel="1">
      <c r="A112"/>
      <c r="B112" s="40" t="s">
        <v>83</v>
      </c>
      <c r="C112" s="52" t="s">
        <v>166</v>
      </c>
      <c r="D112" s="177">
        <f>IFERROR('Παραδοχές διείσδυσης-κάλυψης'!D67/'Παραδοχές διείσδυσης-κάλυψης'!D88,0)</f>
        <v>1</v>
      </c>
      <c r="E112" s="178">
        <f>IFERROR('Παραδοχές διείσδυσης-κάλυψης'!E67/'Παραδοχές διείσδυσης-κάλυψης'!E88,0)</f>
        <v>1</v>
      </c>
      <c r="F112" s="149">
        <f t="shared" si="83"/>
        <v>0</v>
      </c>
      <c r="G112" s="178">
        <f>IFERROR('Παραδοχές διείσδυσης-κάλυψης'!F67/'Παραδοχές διείσδυσης-κάλυψης'!F88,0)</f>
        <v>1</v>
      </c>
      <c r="H112" s="149">
        <f t="shared" si="84"/>
        <v>0</v>
      </c>
      <c r="I112" s="178">
        <f>IFERROR('Παραδοχές διείσδυσης-κάλυψης'!G67/'Παραδοχές διείσδυσης-κάλυψης'!G88,0)</f>
        <v>1</v>
      </c>
      <c r="J112" s="149">
        <f t="shared" si="85"/>
        <v>0</v>
      </c>
      <c r="K112" s="178">
        <f>IFERROR('Παραδοχές διείσδυσης-κάλυψης'!I67/'Παραδοχές διείσδυσης-κάλυψης'!I88,0)</f>
        <v>1</v>
      </c>
      <c r="L112" s="149">
        <f t="shared" si="86"/>
        <v>0</v>
      </c>
      <c r="M112" s="179">
        <f t="shared" si="87"/>
        <v>0</v>
      </c>
      <c r="N112"/>
      <c r="O112" s="178">
        <f>IFERROR('Παραδοχές διείσδυσης-κάλυψης'!J67/'Παραδοχές διείσδυσης-κάλυψης'!J88,0)</f>
        <v>1</v>
      </c>
      <c r="P112" s="149">
        <f t="shared" si="88"/>
        <v>0</v>
      </c>
      <c r="Q112" s="178">
        <f>IFERROR('Παραδοχές διείσδυσης-κάλυψης'!K67/'Παραδοχές διείσδυσης-κάλυψης'!K88,0)</f>
        <v>1</v>
      </c>
      <c r="R112" s="149">
        <f t="shared" si="89"/>
        <v>0</v>
      </c>
      <c r="S112" s="178">
        <f>IFERROR('Παραδοχές διείσδυσης-κάλυψης'!L67/'Παραδοχές διείσδυσης-κάλυψης'!L88,0)</f>
        <v>1</v>
      </c>
      <c r="T112" s="149">
        <f t="shared" si="90"/>
        <v>0</v>
      </c>
      <c r="U112" s="178">
        <f>IFERROR('Παραδοχές διείσδυσης-κάλυψης'!M67/'Παραδοχές διείσδυσης-κάλυψης'!M88,0)</f>
        <v>1</v>
      </c>
      <c r="V112" s="149">
        <f t="shared" si="91"/>
        <v>0</v>
      </c>
      <c r="W112" s="178">
        <f>IFERROR('Παραδοχές διείσδυσης-κάλυψης'!N67/'Παραδοχές διείσδυσης-κάλυψης'!N88,0)</f>
        <v>1</v>
      </c>
      <c r="X112" s="149">
        <f t="shared" si="92"/>
        <v>0</v>
      </c>
      <c r="Y112" s="179">
        <f t="shared" si="93"/>
        <v>0</v>
      </c>
    </row>
    <row r="113" spans="1:33" outlineLevel="1">
      <c r="B113" s="40" t="s">
        <v>84</v>
      </c>
      <c r="C113" s="52" t="s">
        <v>166</v>
      </c>
      <c r="D113" s="177">
        <f>IFERROR('Παραδοχές διείσδυσης-κάλυψης'!D68/'Παραδοχές διείσδυσης-κάλυψης'!D89,0)</f>
        <v>0.42465753424657532</v>
      </c>
      <c r="E113" s="178">
        <f>IFERROR('Παραδοχές διείσδυσης-κάλυψης'!E68/'Παραδοχές διείσδυσης-κάλυψης'!E89,0)</f>
        <v>0.42465753424657532</v>
      </c>
      <c r="F113" s="149">
        <f t="shared" si="83"/>
        <v>0</v>
      </c>
      <c r="G113" s="178">
        <f>IFERROR('Παραδοχές διείσδυσης-κάλυψης'!F68/'Παραδοχές διείσδυσης-κάλυψης'!F89,0)</f>
        <v>1</v>
      </c>
      <c r="H113" s="149">
        <f t="shared" si="84"/>
        <v>1.3548387096774197</v>
      </c>
      <c r="I113" s="178">
        <f>IFERROR('Παραδοχές διείσδυσης-κάλυψης'!G68/'Παραδοχές διείσδυσης-κάλυψης'!G89,0)</f>
        <v>1</v>
      </c>
      <c r="J113" s="149">
        <f t="shared" si="85"/>
        <v>0</v>
      </c>
      <c r="K113" s="178">
        <f>IFERROR('Παραδοχές διείσδυσης-κάλυψης'!I68/'Παραδοχές διείσδυσης-κάλυψης'!I89,0)</f>
        <v>1</v>
      </c>
      <c r="L113" s="149">
        <f t="shared" si="86"/>
        <v>0</v>
      </c>
      <c r="M113" s="179">
        <f t="shared" si="87"/>
        <v>0.23876889418311231</v>
      </c>
      <c r="O113" s="178">
        <f>IFERROR('Παραδοχές διείσδυσης-κάλυψης'!J68/'Παραδοχές διείσδυσης-κάλυψης'!J89,0)</f>
        <v>1</v>
      </c>
      <c r="P113" s="149">
        <f t="shared" si="88"/>
        <v>0</v>
      </c>
      <c r="Q113" s="178">
        <f>IFERROR('Παραδοχές διείσδυσης-κάλυψης'!K68/'Παραδοχές διείσδυσης-κάλυψης'!K89,0)</f>
        <v>1</v>
      </c>
      <c r="R113" s="149">
        <f t="shared" si="89"/>
        <v>0</v>
      </c>
      <c r="S113" s="178">
        <f>IFERROR('Παραδοχές διείσδυσης-κάλυψης'!L68/'Παραδοχές διείσδυσης-κάλυψης'!L89,0)</f>
        <v>1</v>
      </c>
      <c r="T113" s="149">
        <f t="shared" si="90"/>
        <v>0</v>
      </c>
      <c r="U113" s="178">
        <f>IFERROR('Παραδοχές διείσδυσης-κάλυψης'!M68/'Παραδοχές διείσδυσης-κάλυψης'!M89,0)</f>
        <v>1</v>
      </c>
      <c r="V113" s="149">
        <f t="shared" si="91"/>
        <v>0</v>
      </c>
      <c r="W113" s="178">
        <f>IFERROR('Παραδοχές διείσδυσης-κάλυψης'!N68/'Παραδοχές διείσδυσης-κάλυψης'!N89,0)</f>
        <v>1</v>
      </c>
      <c r="X113" s="149">
        <f t="shared" si="92"/>
        <v>0</v>
      </c>
      <c r="Y113" s="179">
        <f t="shared" si="93"/>
        <v>0</v>
      </c>
    </row>
    <row r="114" spans="1:33" s="43" customFormat="1" outlineLevel="1">
      <c r="A114"/>
      <c r="B114" s="40" t="s">
        <v>86</v>
      </c>
      <c r="C114" s="52" t="s">
        <v>166</v>
      </c>
      <c r="D114" s="177">
        <f>IFERROR('Παραδοχές διείσδυσης-κάλυψης'!D69/'Παραδοχές διείσδυσης-κάλυψης'!D90,0)</f>
        <v>0.37962962962962965</v>
      </c>
      <c r="E114" s="178">
        <f>IFERROR('Παραδοχές διείσδυσης-κάλυψης'!E69/'Παραδοχές διείσδυσης-κάλυψης'!E90,0)</f>
        <v>0.37962962962962965</v>
      </c>
      <c r="F114" s="149">
        <f t="shared" si="83"/>
        <v>0</v>
      </c>
      <c r="G114" s="178">
        <f>IFERROR('Παραδοχές διείσδυσης-κάλυψης'!F69/'Παραδοχές διείσδυσης-κάλυψης'!F90,0)</f>
        <v>1</v>
      </c>
      <c r="H114" s="149">
        <f t="shared" si="84"/>
        <v>1.6341463414634145</v>
      </c>
      <c r="I114" s="178">
        <f>IFERROR('Παραδοχές διείσδυσης-κάλυψης'!G69/'Παραδοχές διείσδυσης-κάλυψης'!G90,0)</f>
        <v>1</v>
      </c>
      <c r="J114" s="149">
        <f t="shared" si="85"/>
        <v>0</v>
      </c>
      <c r="K114" s="178">
        <f>IFERROR('Παραδοχές διείσδυσης-κάλυψης'!I69/'Παραδοχές διείσδυσης-κάλυψης'!I90,0)</f>
        <v>1</v>
      </c>
      <c r="L114" s="149">
        <f t="shared" si="86"/>
        <v>0</v>
      </c>
      <c r="M114" s="179">
        <f t="shared" si="87"/>
        <v>0.2739722690864892</v>
      </c>
      <c r="N114"/>
      <c r="O114" s="178">
        <f>IFERROR('Παραδοχές διείσδυσης-κάλυψης'!J69/'Παραδοχές διείσδυσης-κάλυψης'!J90,0)</f>
        <v>1</v>
      </c>
      <c r="P114" s="149">
        <f t="shared" si="88"/>
        <v>0</v>
      </c>
      <c r="Q114" s="178">
        <f>IFERROR('Παραδοχές διείσδυσης-κάλυψης'!K69/'Παραδοχές διείσδυσης-κάλυψης'!K90,0)</f>
        <v>1</v>
      </c>
      <c r="R114" s="149">
        <f t="shared" si="89"/>
        <v>0</v>
      </c>
      <c r="S114" s="178">
        <f>IFERROR('Παραδοχές διείσδυσης-κάλυψης'!L69/'Παραδοχές διείσδυσης-κάλυψης'!L90,0)</f>
        <v>1</v>
      </c>
      <c r="T114" s="149">
        <f t="shared" si="90"/>
        <v>0</v>
      </c>
      <c r="U114" s="178">
        <f>IFERROR('Παραδοχές διείσδυσης-κάλυψης'!M69/'Παραδοχές διείσδυσης-κάλυψης'!M90,0)</f>
        <v>1</v>
      </c>
      <c r="V114" s="149">
        <f t="shared" si="91"/>
        <v>0</v>
      </c>
      <c r="W114" s="178">
        <f>IFERROR('Παραδοχές διείσδυσης-κάλυψης'!N69/'Παραδοχές διείσδυσης-κάλυψης'!N90,0)</f>
        <v>1</v>
      </c>
      <c r="X114" s="149">
        <f t="shared" si="92"/>
        <v>0</v>
      </c>
      <c r="Y114" s="179">
        <f t="shared" si="93"/>
        <v>0</v>
      </c>
    </row>
    <row r="115" spans="1:33" outlineLevel="1">
      <c r="B115" s="40" t="s">
        <v>87</v>
      </c>
      <c r="C115" s="52" t="s">
        <v>166</v>
      </c>
      <c r="D115" s="177">
        <f>IFERROR('Παραδοχές διείσδυσης-κάλυψης'!D70/'Παραδοχές διείσδυσης-κάλυψης'!D91,0)</f>
        <v>0.255</v>
      </c>
      <c r="E115" s="178">
        <f>IFERROR('Παραδοχές διείσδυσης-κάλυψης'!E70/'Παραδοχές διείσδυσης-κάλυψης'!E91,0)</f>
        <v>0.255</v>
      </c>
      <c r="F115" s="149">
        <f t="shared" si="83"/>
        <v>0</v>
      </c>
      <c r="G115" s="178">
        <f>IFERROR('Παραδοχές διείσδυσης-κάλυψης'!F70/'Παραδοχές διείσδυσης-κάλυψης'!F91,0)</f>
        <v>0.7</v>
      </c>
      <c r="H115" s="149">
        <f t="shared" si="84"/>
        <v>1.7450980392156861</v>
      </c>
      <c r="I115" s="178">
        <f>IFERROR('Παραδοχές διείσδυσης-κάλυψης'!G70/'Παραδοχές διείσδυσης-κάλυψης'!G91,0)</f>
        <v>0.7</v>
      </c>
      <c r="J115" s="149">
        <f t="shared" si="85"/>
        <v>0</v>
      </c>
      <c r="K115" s="178">
        <f>IFERROR('Παραδοχές διείσδυσης-κάλυψης'!I70/'Παραδοχές διείσδυσης-κάλυψης'!I91,0)</f>
        <v>0.7</v>
      </c>
      <c r="L115" s="149">
        <f t="shared" si="86"/>
        <v>0</v>
      </c>
      <c r="M115" s="179">
        <f t="shared" si="87"/>
        <v>0.28718053868096849</v>
      </c>
      <c r="O115" s="178">
        <f>IFERROR('Παραδοχές διείσδυσης-κάλυψης'!J70/'Παραδοχές διείσδυσης-κάλυψης'!J91,0)</f>
        <v>0.7</v>
      </c>
      <c r="P115" s="149">
        <f t="shared" si="88"/>
        <v>0</v>
      </c>
      <c r="Q115" s="178">
        <f>IFERROR('Παραδοχές διείσδυσης-κάλυψης'!K70/'Παραδοχές διείσδυσης-κάλυψης'!K91,0)</f>
        <v>0.7</v>
      </c>
      <c r="R115" s="149">
        <f t="shared" si="89"/>
        <v>0</v>
      </c>
      <c r="S115" s="178">
        <f>IFERROR('Παραδοχές διείσδυσης-κάλυψης'!L70/'Παραδοχές διείσδυσης-κάλυψης'!L91,0)</f>
        <v>0.7</v>
      </c>
      <c r="T115" s="149">
        <f t="shared" si="90"/>
        <v>0</v>
      </c>
      <c r="U115" s="178">
        <f>IFERROR('Παραδοχές διείσδυσης-κάλυψης'!M70/'Παραδοχές διείσδυσης-κάλυψης'!M91,0)</f>
        <v>0.7</v>
      </c>
      <c r="V115" s="149">
        <f t="shared" si="91"/>
        <v>0</v>
      </c>
      <c r="W115" s="178">
        <f>IFERROR('Παραδοχές διείσδυσης-κάλυψης'!N70/'Παραδοχές διείσδυσης-κάλυψης'!N91,0)</f>
        <v>0.7</v>
      </c>
      <c r="X115" s="149">
        <f t="shared" si="92"/>
        <v>0</v>
      </c>
      <c r="Y115" s="179">
        <f t="shared" si="93"/>
        <v>0</v>
      </c>
    </row>
    <row r="116" spans="1:33" ht="15" customHeight="1" outlineLevel="1">
      <c r="B116" s="40" t="s">
        <v>88</v>
      </c>
      <c r="C116" s="52" t="s">
        <v>166</v>
      </c>
      <c r="D116" s="177">
        <f>IFERROR('Παραδοχές διείσδυσης-κάλυψης'!D71/'Παραδοχές διείσδυσης-κάλυψης'!D92,0)</f>
        <v>0</v>
      </c>
      <c r="E116" s="178">
        <f>IFERROR('Παραδοχές διείσδυσης-κάλυψης'!E71/'Παραδοχές διείσδυσης-κάλυψης'!E92,0)</f>
        <v>0</v>
      </c>
      <c r="F116" s="149">
        <f t="shared" si="83"/>
        <v>0</v>
      </c>
      <c r="G116" s="178">
        <f>IFERROR('Παραδοχές διείσδυσης-κάλυψης'!F71/'Παραδοχές διείσδυσης-κάλυψης'!F92,0)</f>
        <v>0.6</v>
      </c>
      <c r="H116" s="149">
        <f t="shared" si="84"/>
        <v>0</v>
      </c>
      <c r="I116" s="178">
        <f>IFERROR('Παραδοχές διείσδυσης-κάλυψης'!G71/'Παραδοχές διείσδυσης-κάλυψης'!G92,0)</f>
        <v>0.6</v>
      </c>
      <c r="J116" s="149">
        <f t="shared" si="85"/>
        <v>0</v>
      </c>
      <c r="K116" s="178">
        <f>IFERROR('Παραδοχές διείσδυσης-κάλυψης'!I71/'Παραδοχές διείσδυσης-κάλυψης'!I92,0)</f>
        <v>0.6</v>
      </c>
      <c r="L116" s="149">
        <f t="shared" si="86"/>
        <v>0</v>
      </c>
      <c r="M116" s="179">
        <f t="shared" si="87"/>
        <v>0</v>
      </c>
      <c r="O116" s="178">
        <f>IFERROR('Παραδοχές διείσδυσης-κάλυψης'!J71/'Παραδοχές διείσδυσης-κάλυψης'!J92,0)</f>
        <v>0.6</v>
      </c>
      <c r="P116" s="149">
        <f t="shared" si="88"/>
        <v>0</v>
      </c>
      <c r="Q116" s="178">
        <f>IFERROR('Παραδοχές διείσδυσης-κάλυψης'!K71/'Παραδοχές διείσδυσης-κάλυψης'!K92,0)</f>
        <v>0.6</v>
      </c>
      <c r="R116" s="149">
        <f t="shared" si="89"/>
        <v>0</v>
      </c>
      <c r="S116" s="178">
        <f>IFERROR('Παραδοχές διείσδυσης-κάλυψης'!L71/'Παραδοχές διείσδυσης-κάλυψης'!L92,0)</f>
        <v>0.6</v>
      </c>
      <c r="T116" s="149">
        <f t="shared" si="90"/>
        <v>0</v>
      </c>
      <c r="U116" s="178">
        <f>IFERROR('Παραδοχές διείσδυσης-κάλυψης'!M71/'Παραδοχές διείσδυσης-κάλυψης'!M92,0)</f>
        <v>0.6</v>
      </c>
      <c r="V116" s="149">
        <f t="shared" si="91"/>
        <v>0</v>
      </c>
      <c r="W116" s="178">
        <f>IFERROR('Παραδοχές διείσδυσης-κάλυψης'!N71/'Παραδοχές διείσδυσης-κάλυψης'!N92,0)</f>
        <v>0.6</v>
      </c>
      <c r="X116" s="149">
        <f t="shared" si="92"/>
        <v>0</v>
      </c>
      <c r="Y116" s="179">
        <f t="shared" si="93"/>
        <v>0</v>
      </c>
    </row>
    <row r="117" spans="1:33" ht="15" customHeight="1" outlineLevel="1">
      <c r="B117" s="396" t="s">
        <v>95</v>
      </c>
      <c r="C117" s="397"/>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8"/>
    </row>
    <row r="118" spans="1:33" ht="15" customHeight="1" outlineLevel="1">
      <c r="B118" s="40" t="s">
        <v>96</v>
      </c>
      <c r="C118" s="38" t="s">
        <v>166</v>
      </c>
      <c r="D118" s="177">
        <f>IFERROR('Παραδοχές διείσδυσης-κάλυψης'!D73/'Παραδοχές διείσδυσης-κάλυψης'!D94,0)</f>
        <v>0.8624633672865184</v>
      </c>
      <c r="E118" s="178">
        <f>IFERROR('Παραδοχές διείσδυσης-κάλυψης'!E73/'Παραδοχές διείσδυσης-κάλυψης'!E94,0)</f>
        <v>0.8624633672865184</v>
      </c>
      <c r="F118" s="149">
        <f t="shared" ref="F118" si="94">IFERROR((E118-D118)/D118,0)</f>
        <v>0</v>
      </c>
      <c r="G118" s="178">
        <f>IFERROR('Παραδοχές διείσδυσης-κάλυψης'!F73/'Παραδοχές διείσδυσης-κάλυψης'!F94,0)</f>
        <v>0.96440431489158507</v>
      </c>
      <c r="H118" s="149">
        <f t="shared" ref="H118" si="95">IFERROR((G118-E118)/E118,0)</f>
        <v>0.1181974231853965</v>
      </c>
      <c r="I118" s="178">
        <f>IFERROR('Παραδοχές διείσδυσης-κάλυψης'!G73/'Παραδοχές διείσδυσης-κάλυψης'!G94,0)</f>
        <v>0.96440431489158507</v>
      </c>
      <c r="J118" s="149">
        <f t="shared" ref="J118" si="96">IFERROR((I118-G118)/G118,0)</f>
        <v>0</v>
      </c>
      <c r="K118" s="178">
        <f>IFERROR('Παραδοχές διείσδυσης-κάλυψης'!I73/'Παραδοχές διείσδυσης-κάλυψης'!I94,0)</f>
        <v>0.96440431489158507</v>
      </c>
      <c r="L118" s="149">
        <f t="shared" ref="L118" si="97">IFERROR((K118-I118)/I118,0)</f>
        <v>0</v>
      </c>
      <c r="M118" s="179">
        <f>IFERROR((K118/D118)^(1/4)-1,0)</f>
        <v>2.8323170987333501E-2</v>
      </c>
      <c r="O118" s="178">
        <f>IFERROR('Παραδοχές διείσδυσης-κάλυψης'!J73/'Παραδοχές διείσδυσης-κάλυψης'!J94,0)</f>
        <v>0.96440431489158507</v>
      </c>
      <c r="P118" s="149">
        <f t="shared" ref="P118" si="98">IFERROR((O118-K118)/K118,0)</f>
        <v>0</v>
      </c>
      <c r="Q118" s="178">
        <f>IFERROR('Παραδοχές διείσδυσης-κάλυψης'!K73/'Παραδοχές διείσδυσης-κάλυψης'!K94,0)</f>
        <v>0.96440431489158507</v>
      </c>
      <c r="R118" s="149">
        <f t="shared" ref="R118" si="99">IFERROR((Q118-O118)/O118,0)</f>
        <v>0</v>
      </c>
      <c r="S118" s="178">
        <f>IFERROR('Παραδοχές διείσδυσης-κάλυψης'!L73/'Παραδοχές διείσδυσης-κάλυψης'!L94,0)</f>
        <v>0.96440431489158507</v>
      </c>
      <c r="T118" s="149">
        <f t="shared" ref="T118" si="100">IFERROR((S118-Q118)/Q118,0)</f>
        <v>0</v>
      </c>
      <c r="U118" s="178">
        <f>IFERROR('Παραδοχές διείσδυσης-κάλυψης'!M73/'Παραδοχές διείσδυσης-κάλυψης'!M94,0)</f>
        <v>0.96440431489158507</v>
      </c>
      <c r="V118" s="149">
        <f t="shared" ref="V118" si="101">IFERROR((U118-S118)/S118,0)</f>
        <v>0</v>
      </c>
      <c r="W118" s="178">
        <f>IFERROR('Παραδοχές διείσδυσης-κάλυψης'!N73/'Παραδοχές διείσδυσης-κάλυψης'!N94,0)</f>
        <v>0.96440431489158507</v>
      </c>
      <c r="X118" s="149">
        <f t="shared" ref="X118" si="102">IFERROR((W118-U118)/U118,0)</f>
        <v>0</v>
      </c>
      <c r="Y118" s="179">
        <f t="shared" ref="Y118" si="103">IFERROR((W118/O118)^(1/4)-1,0)</f>
        <v>0</v>
      </c>
    </row>
    <row r="120" spans="1:33" ht="15.6">
      <c r="B120" s="332" t="s">
        <v>169</v>
      </c>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row>
    <row r="121" spans="1:33" ht="5.45" customHeight="1" outlineLevel="1">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row>
    <row r="122" spans="1:33" ht="14.25" customHeight="1" outlineLevel="1">
      <c r="B122" s="352"/>
      <c r="C122" s="344" t="s">
        <v>93</v>
      </c>
      <c r="D122" s="347" t="s">
        <v>106</v>
      </c>
      <c r="E122" s="348"/>
      <c r="F122" s="348"/>
      <c r="G122" s="348"/>
      <c r="H122" s="348"/>
      <c r="I122" s="348"/>
      <c r="J122" s="349"/>
      <c r="K122" s="348"/>
      <c r="L122" s="349"/>
      <c r="M122" s="393" t="str">
        <f>"Ετήσιος ρυθμός ανάπτυξης (CAGR) "&amp;($C$3-5)&amp;" - "&amp;(($C$3-1))</f>
        <v>Ετήσιος ρυθμός ανάπτυξης (CAGR) 2019 - 2023</v>
      </c>
      <c r="N122" s="85"/>
      <c r="O122" s="399" t="s">
        <v>107</v>
      </c>
      <c r="P122" s="400"/>
      <c r="Q122" s="400"/>
      <c r="R122" s="400"/>
      <c r="S122" s="400"/>
      <c r="T122" s="400"/>
      <c r="U122" s="400"/>
      <c r="V122" s="400"/>
      <c r="W122" s="400"/>
      <c r="X122" s="401"/>
      <c r="Y122" s="393" t="str">
        <f>"Ετήσιος ρυθμός ανάπτυξης (CAGR) "&amp;$C$3&amp;" - "&amp;$E$3</f>
        <v>Ετήσιος ρυθμός ανάπτυξης (CAGR) 2024 - 2028</v>
      </c>
    </row>
    <row r="123" spans="1:33" ht="15.75" customHeight="1" outlineLevel="1">
      <c r="B123" s="353"/>
      <c r="C123" s="345"/>
      <c r="D123" s="56">
        <f>$C$3-5</f>
        <v>2019</v>
      </c>
      <c r="E123" s="347">
        <f>$C$3-4</f>
        <v>2020</v>
      </c>
      <c r="F123" s="349"/>
      <c r="G123" s="347">
        <f>$C$3-3</f>
        <v>2021</v>
      </c>
      <c r="H123" s="349"/>
      <c r="I123" s="347">
        <f>$C$3+-2</f>
        <v>2022</v>
      </c>
      <c r="J123" s="349"/>
      <c r="K123" s="347">
        <f>$C$3-1</f>
        <v>2023</v>
      </c>
      <c r="L123" s="349"/>
      <c r="M123" s="394"/>
      <c r="N123" s="85"/>
      <c r="O123" s="347">
        <f>$C$3</f>
        <v>2024</v>
      </c>
      <c r="P123" s="349"/>
      <c r="Q123" s="347">
        <f>$C$3+1</f>
        <v>2025</v>
      </c>
      <c r="R123" s="349"/>
      <c r="S123" s="347">
        <f>$C$3+2</f>
        <v>2026</v>
      </c>
      <c r="T123" s="349"/>
      <c r="U123" s="347">
        <f>$C$3+3</f>
        <v>2027</v>
      </c>
      <c r="V123" s="349"/>
      <c r="W123" s="347">
        <f>$C$3+4</f>
        <v>2028</v>
      </c>
      <c r="X123" s="349"/>
      <c r="Y123" s="394"/>
    </row>
    <row r="124" spans="1:33" outlineLevel="1">
      <c r="B124" s="354"/>
      <c r="C124" s="346"/>
      <c r="D124" s="56" t="s">
        <v>165</v>
      </c>
      <c r="E124" s="56" t="s">
        <v>165</v>
      </c>
      <c r="F124" s="55" t="s">
        <v>110</v>
      </c>
      <c r="G124" s="56" t="s">
        <v>165</v>
      </c>
      <c r="H124" s="55" t="s">
        <v>110</v>
      </c>
      <c r="I124" s="56" t="s">
        <v>165</v>
      </c>
      <c r="J124" s="55" t="s">
        <v>110</v>
      </c>
      <c r="K124" s="56" t="s">
        <v>165</v>
      </c>
      <c r="L124" s="55" t="s">
        <v>110</v>
      </c>
      <c r="M124" s="395"/>
      <c r="O124" s="56" t="s">
        <v>165</v>
      </c>
      <c r="P124" s="55" t="s">
        <v>110</v>
      </c>
      <c r="Q124" s="56" t="s">
        <v>165</v>
      </c>
      <c r="R124" s="55" t="s">
        <v>110</v>
      </c>
      <c r="S124" s="56" t="s">
        <v>165</v>
      </c>
      <c r="T124" s="55" t="s">
        <v>110</v>
      </c>
      <c r="U124" s="56" t="s">
        <v>165</v>
      </c>
      <c r="V124" s="55" t="s">
        <v>110</v>
      </c>
      <c r="W124" s="56" t="s">
        <v>165</v>
      </c>
      <c r="X124" s="55" t="s">
        <v>110</v>
      </c>
      <c r="Y124" s="395"/>
    </row>
    <row r="125" spans="1:33" outlineLevel="1">
      <c r="B125" s="40" t="s">
        <v>74</v>
      </c>
      <c r="C125" s="52" t="s">
        <v>170</v>
      </c>
      <c r="D125" s="227">
        <f>IFERROR('Διανεμόμενες ποσότητες αερίου'!D15/'Ανάπτυξη δικτύου '!E37,0)</f>
        <v>4.0520200728244555</v>
      </c>
      <c r="E125" s="232">
        <f>IFERROR('Διανεμόμενες ποσότητες αερίου'!E15/'Ανάπτυξη δικτύου '!G37,0)</f>
        <v>4.2262962396128954</v>
      </c>
      <c r="F125" s="149">
        <f>IFERROR((E125-D125)/D125,0)</f>
        <v>4.300969976858008E-2</v>
      </c>
      <c r="G125" s="228">
        <f>IFERROR('Διανεμόμενες ποσότητες αερίου'!G15/'Ανάπτυξη δικτύου '!J37,0)</f>
        <v>4.9111796367650848</v>
      </c>
      <c r="H125" s="149">
        <f>IFERROR((G125-E125)/E125,0)</f>
        <v>0.16205286102114813</v>
      </c>
      <c r="I125" s="232">
        <f>IFERROR('Διανεμόμενες ποσότητες αερίου'!I15/'Ανάπτυξη δικτύου '!M37,0)</f>
        <v>4.2335706960281021</v>
      </c>
      <c r="J125" s="149">
        <f>IFERROR((I125-G125)/G125,0)</f>
        <v>-0.1379727460311985</v>
      </c>
      <c r="K125" s="228">
        <f>IFERROR('Διανεμόμενες ποσότητες αερίου'!M15/'Ανάπτυξη δικτύου '!S37,0)</f>
        <v>3.6181815613274142</v>
      </c>
      <c r="L125" s="149">
        <f>IFERROR((K125-I125)/I125,0)</f>
        <v>-0.1453593618450828</v>
      </c>
      <c r="M125" s="179">
        <f t="shared" ref="M125" si="104">IFERROR((K125/D125)^(1/4)-1,0)</f>
        <v>-2.7913992077827077E-2</v>
      </c>
      <c r="O125" s="231">
        <f>IFERROR('Διανεμόμενες ποσότητες αερίου'!T15/'Ανάπτυξη δικτύου '!Y37,0)</f>
        <v>3.9403577380952166</v>
      </c>
      <c r="P125" s="149">
        <f>IFERROR((O125-K125)/K125,0)</f>
        <v>8.9043673267077447E-2</v>
      </c>
      <c r="Q125" s="228">
        <f>IFERROR('Διανεμόμενες ποσότητες αερίου'!Z15/'Ανάπτυξη δικτύου '!AB37,0)</f>
        <v>4.0451182420959739</v>
      </c>
      <c r="R125" s="149">
        <f>IFERROR((Q125-O125)/O125,0)</f>
        <v>2.6586546441694132E-2</v>
      </c>
      <c r="S125" s="228">
        <f>IFERROR('Διανεμόμενες ποσότητες αερίου'!AF15/'Ανάπτυξη δικτύου '!AE37,0)</f>
        <v>4.1661386538193685</v>
      </c>
      <c r="T125" s="149">
        <f>IFERROR((S125-Q125)/Q125,0)</f>
        <v>2.9917645042852447E-2</v>
      </c>
      <c r="U125" s="228">
        <f>IFERROR('Διανεμόμενες ποσότητες αερίου'!AL15/'Ανάπτυξη δικτύου '!AH37,0)</f>
        <v>4.2834773410250619</v>
      </c>
      <c r="V125" s="149">
        <f>IFERROR((U125-S125)/S125,0)</f>
        <v>2.8164854066515872E-2</v>
      </c>
      <c r="W125" s="228">
        <f>IFERROR('Διανεμόμενες ποσότητες αερίου'!AR15/'Ανάπτυξη δικτύου '!AK37,0)</f>
        <v>4.395492614090168</v>
      </c>
      <c r="X125" s="149">
        <f>IFERROR((W125-U125)/U125,0)</f>
        <v>2.6150546424578525E-2</v>
      </c>
      <c r="Y125" s="179">
        <f>IFERROR((W125/O125)^(1/4)-1,0)</f>
        <v>2.7703831200485807E-2</v>
      </c>
    </row>
    <row r="126" spans="1:33" outlineLevel="1">
      <c r="B126" s="40" t="s">
        <v>75</v>
      </c>
      <c r="C126" s="52" t="s">
        <v>170</v>
      </c>
      <c r="D126" s="227">
        <f>IFERROR('Διανεμόμενες ποσότητες αερίου'!D16/'Ανάπτυξη δικτύου '!E38,0)</f>
        <v>5.9157041950553229</v>
      </c>
      <c r="E126" s="232">
        <f>IFERROR('Διανεμόμενες ποσότητες αερίου'!E16/'Ανάπτυξη δικτύου '!G38,0)</f>
        <v>5.3963354402327974</v>
      </c>
      <c r="F126" s="149">
        <f t="shared" ref="F126:F138" si="105">IFERROR((E126-D126)/D126,0)</f>
        <v>-8.7794916327399011E-2</v>
      </c>
      <c r="G126" s="228">
        <f>IFERROR('Διανεμόμενες ποσότητες αερίου'!G16/'Ανάπτυξη δικτύου '!J38,0)</f>
        <v>5.5120349742991506</v>
      </c>
      <c r="H126" s="149">
        <f t="shared" ref="H126:H138" si="106">IFERROR((G126-E126)/E126,0)</f>
        <v>2.1440389565805396E-2</v>
      </c>
      <c r="I126" s="232">
        <f>IFERROR('Διανεμόμενες ποσότητες αερίου'!I16/'Ανάπτυξη δικτύου '!M38,0)</f>
        <v>4.5810845690045348</v>
      </c>
      <c r="J126" s="149">
        <f t="shared" ref="J126:J138" si="107">IFERROR((I126-G126)/G126,0)</f>
        <v>-0.16889413975697518</v>
      </c>
      <c r="K126" s="228">
        <f>IFERROR('Διανεμόμενες ποσότητες αερίου'!M16/'Ανάπτυξη δικτύου '!S38,0)</f>
        <v>3.6309409030705342</v>
      </c>
      <c r="L126" s="149">
        <f t="shared" ref="L126:L138" si="108">IFERROR((K126-I126)/I126,0)</f>
        <v>-0.20740583406004789</v>
      </c>
      <c r="M126" s="179">
        <f t="shared" ref="M126:M138" si="109">IFERROR((K126/D126)^(1/4)-1,0)</f>
        <v>-0.11487790366645723</v>
      </c>
      <c r="O126" s="231">
        <f>IFERROR('Διανεμόμενες ποσότητες αερίου'!T16/'Ανάπτυξη δικτύου '!Y38,0)</f>
        <v>4.113518501059831</v>
      </c>
      <c r="P126" s="149">
        <f t="shared" ref="P126:P138" si="110">IFERROR((O126-K126)/K126,0)</f>
        <v>0.13290703728645134</v>
      </c>
      <c r="Q126" s="228">
        <f>IFERROR('Διανεμόμενες ποσότητες αερίου'!Z16/'Ανάπτυξη δικτύου '!AB38,0)</f>
        <v>4.0925629298456787</v>
      </c>
      <c r="R126" s="149">
        <f t="shared" ref="R126:R138" si="111">IFERROR((Q126-O126)/O126,0)</f>
        <v>-5.0943179686084167E-3</v>
      </c>
      <c r="S126" s="228">
        <f>IFERROR('Διανεμόμενες ποσότητες αερίου'!AF16/'Ανάπτυξη δικτύου '!AE38,0)</f>
        <v>4.1615912134350141</v>
      </c>
      <c r="T126" s="149">
        <f t="shared" ref="T126:T138" si="112">IFERROR((S126-Q126)/Q126,0)</f>
        <v>1.6866761677856067E-2</v>
      </c>
      <c r="U126" s="228">
        <f>IFERROR('Διανεμόμενες ποσότητες αερίου'!AL16/'Ανάπτυξη δικτύου '!AH38,0)</f>
        <v>4.1895867008533374</v>
      </c>
      <c r="V126" s="149">
        <f t="shared" ref="V126:V138" si="113">IFERROR((U126-S126)/S126,0)</f>
        <v>6.7271113337476337E-3</v>
      </c>
      <c r="W126" s="228">
        <f>IFERROR('Διανεμόμενες ποσότητες αερίου'!AR16/'Ανάπτυξη δικτύου '!AK38,0)</f>
        <v>4.2241870004556406</v>
      </c>
      <c r="X126" s="149">
        <f t="shared" ref="X126:X138" si="114">IFERROR((W126-U126)/U126,0)</f>
        <v>8.2586426950552773E-3</v>
      </c>
      <c r="Y126" s="179">
        <f t="shared" ref="Y126:Y138" si="115">IFERROR((W126/O126)^(1/4)-1,0)</f>
        <v>6.6590915862649869E-3</v>
      </c>
    </row>
    <row r="127" spans="1:33" outlineLevel="1">
      <c r="B127" s="40" t="s">
        <v>76</v>
      </c>
      <c r="C127" s="52" t="s">
        <v>170</v>
      </c>
      <c r="D127" s="227">
        <f>IFERROR('Διανεμόμενες ποσότητες αερίου'!D17/'Ανάπτυξη δικτύου '!E39,0)</f>
        <v>0.68858354921936626</v>
      </c>
      <c r="E127" s="232">
        <f>IFERROR('Διανεμόμενες ποσότητες αερίου'!E17/'Ανάπτυξη δικτύου '!G39,0)</f>
        <v>0.75216456150829358</v>
      </c>
      <c r="F127" s="149">
        <f t="shared" si="105"/>
        <v>9.2335944361447306E-2</v>
      </c>
      <c r="G127" s="228">
        <f>IFERROR('Διανεμόμενες ποσότητες αερίου'!G17/'Ανάπτυξη δικτύου '!J39,0)</f>
        <v>0.8814125020094733</v>
      </c>
      <c r="H127" s="149">
        <f t="shared" si="106"/>
        <v>0.17183465841836873</v>
      </c>
      <c r="I127" s="232">
        <f>IFERROR('Διανεμόμενες ποσότητες αερίου'!I17/'Ανάπτυξη δικτύου '!M39,0)</f>
        <v>0.80035034177014119</v>
      </c>
      <c r="J127" s="149">
        <f t="shared" si="107"/>
        <v>-9.196847112393336E-2</v>
      </c>
      <c r="K127" s="228">
        <f>IFERROR('Διανεμόμενες ποσότητες αερίου'!M17/'Ανάπτυξη δικτύου '!S39,0)</f>
        <v>0.62331726228896966</v>
      </c>
      <c r="L127" s="149">
        <f t="shared" si="108"/>
        <v>-0.2211944822683852</v>
      </c>
      <c r="M127" s="179">
        <f t="shared" si="109"/>
        <v>-2.4587924274846906E-2</v>
      </c>
      <c r="O127" s="231">
        <f>IFERROR('Διανεμόμενες ποσότητες αερίου'!T17/'Ανάπτυξη δικτύου '!Y39,0)</f>
        <v>0.68130558446211509</v>
      </c>
      <c r="P127" s="149">
        <f t="shared" si="110"/>
        <v>9.3031792445789921E-2</v>
      </c>
      <c r="Q127" s="228">
        <f>IFERROR('Διανεμόμενες ποσότητες αερίου'!Z17/'Ανάπτυξη δικτύου '!AB39,0)</f>
        <v>0.68073242038554427</v>
      </c>
      <c r="R127" s="149">
        <f t="shared" si="111"/>
        <v>-8.4127312272558026E-4</v>
      </c>
      <c r="S127" s="228">
        <f>IFERROR('Διανεμόμενες ποσότητες αερίου'!AF17/'Ανάπτυξη δικτύου '!AE39,0)</f>
        <v>0.67641040417922826</v>
      </c>
      <c r="T127" s="149">
        <f t="shared" si="112"/>
        <v>-6.3490676760600846E-3</v>
      </c>
      <c r="U127" s="228">
        <f>IFERROR('Διανεμόμενες ποσότητες αερίου'!AL17/'Ανάπτυξη δικτύου '!AH39,0)</f>
        <v>0.66765133669344678</v>
      </c>
      <c r="V127" s="149">
        <f t="shared" si="113"/>
        <v>-1.2949338791454474E-2</v>
      </c>
      <c r="W127" s="228">
        <f>IFERROR('Διανεμόμενες ποσότητες αερίου'!AR17/'Ανάπτυξη δικτύου '!AK39,0)</f>
        <v>0.68418414759696622</v>
      </c>
      <c r="X127" s="149">
        <f t="shared" si="114"/>
        <v>2.4762641808520041E-2</v>
      </c>
      <c r="Y127" s="179">
        <f t="shared" si="115"/>
        <v>1.0545978230991349E-3</v>
      </c>
    </row>
    <row r="128" spans="1:33" outlineLevel="1">
      <c r="B128" s="40" t="s">
        <v>77</v>
      </c>
      <c r="C128" s="52" t="s">
        <v>170</v>
      </c>
      <c r="D128" s="227">
        <f>IFERROR('Διανεμόμενες ποσότητες αερίου'!D18/'Ανάπτυξη δικτύου '!E40,0)</f>
        <v>1.911191594647379</v>
      </c>
      <c r="E128" s="232">
        <f>IFERROR('Διανεμόμενες ποσότητες αερίου'!E18/'Ανάπτυξη δικτύου '!G40,0)</f>
        <v>1.9903067809333184</v>
      </c>
      <c r="F128" s="149">
        <f t="shared" si="105"/>
        <v>4.1395737877623094E-2</v>
      </c>
      <c r="G128" s="228">
        <f>IFERROR('Διανεμόμενες ποσότητες αερίου'!G18/'Ανάπτυξη δικτύου '!J40,0)</f>
        <v>2.3111695027945864</v>
      </c>
      <c r="H128" s="149">
        <f t="shared" si="106"/>
        <v>0.16121269591957341</v>
      </c>
      <c r="I128" s="232">
        <f>IFERROR('Διανεμόμενες ποσότητες αερίου'!I18/'Ανάπτυξη δικτύου '!M40,0)</f>
        <v>1.9876174102792099</v>
      </c>
      <c r="J128" s="149">
        <f t="shared" si="107"/>
        <v>-0.13999496450785998</v>
      </c>
      <c r="K128" s="228">
        <f>IFERROR('Διανεμόμενες ποσότητες αερίου'!M18/'Ανάπτυξη δικτύου '!S40,0)</f>
        <v>1.6721428746895692</v>
      </c>
      <c r="L128" s="149">
        <f t="shared" si="108"/>
        <v>-0.15871994980428578</v>
      </c>
      <c r="M128" s="179">
        <f t="shared" si="109"/>
        <v>-3.2853445503816636E-2</v>
      </c>
      <c r="O128" s="231">
        <f>IFERROR('Διανεμόμενες ποσότητες αερίου'!T18/'Ανάπτυξη δικτύου '!Y40,0)</f>
        <v>1.8164738929215785</v>
      </c>
      <c r="P128" s="149">
        <f t="shared" si="110"/>
        <v>8.6315003590111308E-2</v>
      </c>
      <c r="Q128" s="228">
        <f>IFERROR('Διανεμόμενες ποσότητες αερίου'!Z18/'Ανάπτυξη δικτύου '!AB40,0)</f>
        <v>1.8451350480292472</v>
      </c>
      <c r="R128" s="149">
        <f t="shared" si="111"/>
        <v>1.5778456943067183E-2</v>
      </c>
      <c r="S128" s="228">
        <f>IFERROR('Διανεμόμενες ποσότητες αερίου'!AF18/'Ανάπτυξη δικτύου '!AE40,0)</f>
        <v>1.8846304954447188</v>
      </c>
      <c r="T128" s="149">
        <f t="shared" si="112"/>
        <v>2.1405179776762647E-2</v>
      </c>
      <c r="U128" s="228">
        <f>IFERROR('Διανεμόμενες ποσότητες αερίου'!AL18/'Ανάπτυξη δικτύου '!AH40,0)</f>
        <v>1.922654301941499</v>
      </c>
      <c r="V128" s="149">
        <f t="shared" si="113"/>
        <v>2.0175735555954505E-2</v>
      </c>
      <c r="W128" s="228">
        <f>IFERROR('Διανεμόμενες ποσότητες αερίου'!AR18/'Ανάπτυξη δικτύου '!AK40,0)</f>
        <v>1.9588175439083793</v>
      </c>
      <c r="X128" s="149">
        <f t="shared" si="114"/>
        <v>1.8809019349116773E-2</v>
      </c>
      <c r="Y128" s="179">
        <f t="shared" si="115"/>
        <v>1.9039940465396255E-2</v>
      </c>
    </row>
    <row r="129" spans="1:33" outlineLevel="1">
      <c r="B129" s="40" t="s">
        <v>78</v>
      </c>
      <c r="C129" s="52" t="s">
        <v>170</v>
      </c>
      <c r="D129" s="227">
        <f>IFERROR('Διανεμόμενες ποσότητες αερίου'!D19/'Ανάπτυξη δικτύου '!E41,0)</f>
        <v>1.0715290961380592</v>
      </c>
      <c r="E129" s="232">
        <f>IFERROR('Διανεμόμενες ποσότητες αερίου'!E19/'Ανάπτυξη δικτύου '!G41,0)</f>
        <v>1.0464343215290155</v>
      </c>
      <c r="F129" s="149">
        <f t="shared" si="105"/>
        <v>-2.3419592337239208E-2</v>
      </c>
      <c r="G129" s="228">
        <f>IFERROR('Διανεμόμενες ποσότητες αερίου'!G19/'Ανάπτυξη δικτύου '!J41,0)</f>
        <v>1.217160481074206</v>
      </c>
      <c r="H129" s="149">
        <f t="shared" si="106"/>
        <v>0.16315038223873532</v>
      </c>
      <c r="I129" s="232">
        <f>IFERROR('Διανεμόμενες ποσότητες αερίου'!I19/'Ανάπτυξη δικτύου '!M41,0)</f>
        <v>0.99341672387147195</v>
      </c>
      <c r="J129" s="149">
        <f t="shared" si="107"/>
        <v>-0.18382436883365524</v>
      </c>
      <c r="K129" s="228">
        <f>IFERROR('Διανεμόμενες ποσότητες αερίου'!M19/'Ανάπτυξη δικτύου '!S41,0)</f>
        <v>0.78127018980819807</v>
      </c>
      <c r="L129" s="149">
        <f t="shared" si="108"/>
        <v>-0.21355240853658244</v>
      </c>
      <c r="M129" s="179">
        <f t="shared" si="109"/>
        <v>-7.5941808366129404E-2</v>
      </c>
      <c r="O129" s="231">
        <f>IFERROR('Διανεμόμενες ποσότητες αερίου'!T19/'Ανάπτυξη δικτύου '!Y41,0)</f>
        <v>0.88199741465135528</v>
      </c>
      <c r="P129" s="149">
        <f t="shared" si="110"/>
        <v>0.12892751593131405</v>
      </c>
      <c r="Q129" s="228">
        <f>IFERROR('Διανεμόμενες ποσότητες αερίου'!Z19/'Ανάπτυξη δικτύου '!AB41,0)</f>
        <v>0.9020926826076795</v>
      </c>
      <c r="R129" s="149">
        <f t="shared" si="111"/>
        <v>2.2783817302080948E-2</v>
      </c>
      <c r="S129" s="228">
        <f>IFERROR('Διανεμόμενες ποσότητες αερίου'!AF19/'Ανάπτυξη δικτύου '!AE41,0)</f>
        <v>0.92326108990797662</v>
      </c>
      <c r="T129" s="149">
        <f t="shared" si="112"/>
        <v>2.3465889601393952E-2</v>
      </c>
      <c r="U129" s="228">
        <f>IFERROR('Διανεμόμενες ποσότητες αερίου'!AL19/'Ανάπτυξη δικτύου '!AH41,0)</f>
        <v>0.93542288496053261</v>
      </c>
      <c r="V129" s="149">
        <f t="shared" si="113"/>
        <v>1.3172649844658981E-2</v>
      </c>
      <c r="W129" s="228">
        <f>IFERROR('Διανεμόμενες ποσότητες αερίου'!AR19/'Ανάπτυξη δικτύου '!AK41,0)</f>
        <v>0.92671869440806798</v>
      </c>
      <c r="X129" s="149">
        <f t="shared" si="114"/>
        <v>-9.3050861726906298E-3</v>
      </c>
      <c r="Y129" s="179">
        <f t="shared" si="115"/>
        <v>1.2441999769255752E-2</v>
      </c>
    </row>
    <row r="130" spans="1:33" outlineLevel="1">
      <c r="B130" s="40" t="s">
        <v>79</v>
      </c>
      <c r="C130" s="52" t="s">
        <v>170</v>
      </c>
      <c r="D130" s="227">
        <f>IFERROR('Διανεμόμενες ποσότητες αερίου'!D20/'Ανάπτυξη δικτύου '!E42,0)</f>
        <v>1.7490180506848019</v>
      </c>
      <c r="E130" s="232">
        <f>IFERROR('Διανεμόμενες ποσότητες αερίου'!E20/'Ανάπτυξη δικτύου '!G42,0)</f>
        <v>1.8467739623815245</v>
      </c>
      <c r="F130" s="149">
        <f t="shared" si="105"/>
        <v>5.5891882681512482E-2</v>
      </c>
      <c r="G130" s="228">
        <f>IFERROR('Διανεμόμενες ποσότητες αερίου'!G20/'Ανάπτυξη δικτύου '!J42,0)</f>
        <v>2.1576449370721198</v>
      </c>
      <c r="H130" s="149">
        <f t="shared" si="106"/>
        <v>0.16833190256251435</v>
      </c>
      <c r="I130" s="232">
        <f>IFERROR('Διανεμόμενες ποσότητες αερίου'!I20/'Ανάπτυξη δικτύου '!M42,0)</f>
        <v>1.8674482692927767</v>
      </c>
      <c r="J130" s="149">
        <f t="shared" si="107"/>
        <v>-0.13449695211350854</v>
      </c>
      <c r="K130" s="228">
        <f>IFERROR('Διανεμόμενες ποσότητες αερίου'!M20/'Ανάπτυξη δικτύου '!S42,0)</f>
        <v>1.5879989286267595</v>
      </c>
      <c r="L130" s="149">
        <f t="shared" si="108"/>
        <v>-0.14964234632954398</v>
      </c>
      <c r="M130" s="179">
        <f t="shared" si="109"/>
        <v>-2.3855799531025235E-2</v>
      </c>
      <c r="O130" s="231">
        <f>IFERROR('Διανεμόμενες ποσότητες αερίου'!T20/'Ανάπτυξη δικτύου '!Y42,0)</f>
        <v>1.7864199621366492</v>
      </c>
      <c r="P130" s="149">
        <f t="shared" si="110"/>
        <v>0.124950357291158</v>
      </c>
      <c r="Q130" s="228">
        <f>IFERROR('Διανεμόμενες ποσότητες αερίου'!Z20/'Ανάπτυξη δικτύου '!AB42,0)</f>
        <v>1.8279673337506996</v>
      </c>
      <c r="R130" s="149">
        <f t="shared" si="111"/>
        <v>2.3257337297304743E-2</v>
      </c>
      <c r="S130" s="228">
        <f>IFERROR('Διανεμόμενες ποσότητες αερίου'!AF20/'Ανάπτυξη δικτύου '!AE42,0)</f>
        <v>1.8764231126209754</v>
      </c>
      <c r="T130" s="149">
        <f t="shared" si="112"/>
        <v>2.6508011371763496E-2</v>
      </c>
      <c r="U130" s="228">
        <f>IFERROR('Διανεμόμενες ποσότητες αερίου'!AL20/'Ανάπτυξη δικτύου '!AH42,0)</f>
        <v>1.9229757117354933</v>
      </c>
      <c r="V130" s="149">
        <f t="shared" si="113"/>
        <v>2.4809222824746367E-2</v>
      </c>
      <c r="W130" s="228">
        <f>IFERROR('Διανεμόμενες ποσότητες αερίου'!AR20/'Ανάπτυξη δικτύου '!AK42,0)</f>
        <v>1.9675764018278528</v>
      </c>
      <c r="X130" s="149">
        <f t="shared" si="114"/>
        <v>2.3193579523740918E-2</v>
      </c>
      <c r="Y130" s="179">
        <f t="shared" si="115"/>
        <v>2.4441139482457297E-2</v>
      </c>
    </row>
    <row r="131" spans="1:33" outlineLevel="1">
      <c r="B131" s="40" t="s">
        <v>80</v>
      </c>
      <c r="C131" s="52" t="s">
        <v>170</v>
      </c>
      <c r="D131" s="227">
        <f>IFERROR('Διανεμόμενες ποσότητες αερίου'!D21/'Ανάπτυξη δικτύου '!E43,0)</f>
        <v>1.9669818761799325</v>
      </c>
      <c r="E131" s="232">
        <f>IFERROR('Διανεμόμενες ποσότητες αερίου'!E21/'Ανάπτυξη δικτύου '!G43,0)</f>
        <v>2.0921641595143656</v>
      </c>
      <c r="F131" s="149">
        <f t="shared" si="105"/>
        <v>6.364180821917341E-2</v>
      </c>
      <c r="G131" s="228">
        <f>IFERROR('Διανεμόμενες ποσότητες αερίου'!G21/'Ανάπτυξη δικτύου '!J43,0)</f>
        <v>2.469277351826805</v>
      </c>
      <c r="H131" s="149">
        <f t="shared" si="106"/>
        <v>0.18025028800798074</v>
      </c>
      <c r="I131" s="232">
        <f>IFERROR('Διανεμόμενες ποσότητες αερίου'!I21/'Ανάπτυξη δικτύου '!M43,0)</f>
        <v>2.1121940601631537</v>
      </c>
      <c r="J131" s="149">
        <f t="shared" si="107"/>
        <v>-0.14461044297007633</v>
      </c>
      <c r="K131" s="228">
        <f>IFERROR('Διανεμόμενες ποσότητες αερίου'!M21/'Ανάπτυξη δικτύου '!S43,0)</f>
        <v>1.7768732837017926</v>
      </c>
      <c r="L131" s="149">
        <f t="shared" si="108"/>
        <v>-0.15875471993111259</v>
      </c>
      <c r="M131" s="179">
        <f t="shared" si="109"/>
        <v>-2.5091123134949989E-2</v>
      </c>
      <c r="O131" s="231">
        <f>IFERROR('Διανεμόμενες ποσότητες αερίου'!T21/'Ανάπτυξη δικτύου '!Y43,0)</f>
        <v>1.9217596986445544</v>
      </c>
      <c r="P131" s="149">
        <f t="shared" si="110"/>
        <v>8.1540094204645391E-2</v>
      </c>
      <c r="Q131" s="228">
        <f>IFERROR('Διανεμόμενες ποσότητες αερίου'!Z21/'Ανάπτυξη δικτύου '!AB43,0)</f>
        <v>1.959703808390943</v>
      </c>
      <c r="R131" s="149">
        <f t="shared" si="111"/>
        <v>1.9744461169183204E-2</v>
      </c>
      <c r="S131" s="228">
        <f>IFERROR('Διανεμόμενες ποσότητες αερίου'!AF21/'Ανάπτυξη δικτύου '!AE43,0)</f>
        <v>2.0128657261453355</v>
      </c>
      <c r="T131" s="149">
        <f t="shared" si="112"/>
        <v>2.7127526887873035E-2</v>
      </c>
      <c r="U131" s="228">
        <f>IFERROR('Διανεμόμενες ποσότητες αερίου'!AL21/'Ανάπτυξη δικτύου '!AH43,0)</f>
        <v>2.047380835055995</v>
      </c>
      <c r="V131" s="149">
        <f t="shared" si="113"/>
        <v>1.7147248553313264E-2</v>
      </c>
      <c r="W131" s="228">
        <f>IFERROR('Διανεμόμενες ποσότητες αερίου'!AR21/'Ανάπτυξη δικτύου '!AK43,0)</f>
        <v>2.0783951529550313</v>
      </c>
      <c r="X131" s="149">
        <f t="shared" si="114"/>
        <v>1.5148289643039506E-2</v>
      </c>
      <c r="Y131" s="179">
        <f t="shared" si="115"/>
        <v>1.978180699656451E-2</v>
      </c>
    </row>
    <row r="132" spans="1:33" outlineLevel="1">
      <c r="B132" s="40" t="s">
        <v>81</v>
      </c>
      <c r="C132" s="52" t="s">
        <v>170</v>
      </c>
      <c r="D132" s="227">
        <f>IFERROR('Διανεμόμενες ποσότητες αερίου'!D22/'Ανάπτυξη δικτύου '!E44,0)</f>
        <v>2.0994480705236649</v>
      </c>
      <c r="E132" s="232">
        <f>IFERROR('Διανεμόμενες ποσότητες αερίου'!E22/'Ανάπτυξη δικτύου '!G44,0)</f>
        <v>2.1775987003166293</v>
      </c>
      <c r="F132" s="149">
        <f t="shared" si="105"/>
        <v>3.7224369056897556E-2</v>
      </c>
      <c r="G132" s="228">
        <f>IFERROR('Διανεμόμενες ποσότητες αερίου'!G22/'Ανάπτυξη δικτύου '!J44,0)</f>
        <v>2.5048681357267153</v>
      </c>
      <c r="H132" s="149">
        <f t="shared" si="106"/>
        <v>0.15028913975862498</v>
      </c>
      <c r="I132" s="232">
        <f>IFERROR('Διανεμόμενες ποσότητες αερίου'!I22/'Ανάπτυξη δικτύου '!M44,0)</f>
        <v>2.0597574091185145</v>
      </c>
      <c r="J132" s="149">
        <f t="shared" si="107"/>
        <v>-0.17769826693055232</v>
      </c>
      <c r="K132" s="228">
        <f>IFERROR('Διανεμόμενες ποσότητες αερίου'!M22/'Ανάπτυξη δικτύου '!S44,0)</f>
        <v>1.709307587836429</v>
      </c>
      <c r="L132" s="149">
        <f t="shared" si="108"/>
        <v>-0.17014130874376249</v>
      </c>
      <c r="M132" s="179">
        <f t="shared" si="109"/>
        <v>-5.0098068177471644E-2</v>
      </c>
      <c r="O132" s="231">
        <f>IFERROR('Διανεμόμενες ποσότητες αερίου'!T22/'Ανάπτυξη δικτύου '!Y44,0)</f>
        <v>1.8437969488637187</v>
      </c>
      <c r="P132" s="149">
        <f t="shared" si="110"/>
        <v>7.8680608443048444E-2</v>
      </c>
      <c r="Q132" s="228">
        <f>IFERROR('Διανεμόμενες ποσότητες αερίου'!Z22/'Ανάπτυξη δικτύου '!AB44,0)</f>
        <v>1.8704081607800216</v>
      </c>
      <c r="R132" s="149">
        <f t="shared" si="111"/>
        <v>1.4432832168803972E-2</v>
      </c>
      <c r="S132" s="228">
        <f>IFERROR('Διανεμόμενες ποσότητες αερίου'!AF22/'Ανάπτυξη δικτύου '!AE44,0)</f>
        <v>1.9225574806834276</v>
      </c>
      <c r="T132" s="149">
        <f t="shared" si="112"/>
        <v>2.7881251267454912E-2</v>
      </c>
      <c r="U132" s="228">
        <f>IFERROR('Διανεμόμενες ποσότητες αερίου'!AL22/'Ανάπτυξη δικτύου '!AH44,0)</f>
        <v>1.9616780359575583</v>
      </c>
      <c r="V132" s="149">
        <f t="shared" si="113"/>
        <v>2.0348184991703971E-2</v>
      </c>
      <c r="W132" s="228">
        <f>IFERROR('Διανεμόμενες ποσότητες αερίου'!AR22/'Ανάπτυξη δικτύου '!AK44,0)</f>
        <v>1.9975091596489267</v>
      </c>
      <c r="X132" s="149">
        <f t="shared" si="114"/>
        <v>1.8265547676317894E-2</v>
      </c>
      <c r="Y132" s="179">
        <f t="shared" si="115"/>
        <v>2.0220208731142497E-2</v>
      </c>
    </row>
    <row r="133" spans="1:33" s="43" customFormat="1" outlineLevel="1">
      <c r="A133"/>
      <c r="B133" s="40" t="s">
        <v>82</v>
      </c>
      <c r="C133" s="52" t="s">
        <v>170</v>
      </c>
      <c r="D133" s="227">
        <f>IFERROR('Διανεμόμενες ποσότητες αερίου'!D23/'Ανάπτυξη δικτύου '!E45,0)</f>
        <v>1.5135362178948635</v>
      </c>
      <c r="E133" s="232">
        <f>IFERROR('Διανεμόμενες ποσότητες αερίου'!E23/'Ανάπτυξη δικτύου '!G45,0)</f>
        <v>1.638214116078305</v>
      </c>
      <c r="F133" s="149">
        <f t="shared" si="105"/>
        <v>8.2375232722777303E-2</v>
      </c>
      <c r="G133" s="228">
        <f>IFERROR('Διανεμόμενες ποσότητες αερίου'!G23/'Ανάπτυξη δικτύου '!J45,0)</f>
        <v>1.998517034412739</v>
      </c>
      <c r="H133" s="149">
        <f t="shared" si="106"/>
        <v>0.21993640196249648</v>
      </c>
      <c r="I133" s="232">
        <f>IFERROR('Διανεμόμενες ποσότητες αερίου'!I23/'Ανάπτυξη δικτύου '!M45,0)</f>
        <v>1.6656588985788892</v>
      </c>
      <c r="J133" s="149">
        <f t="shared" si="107"/>
        <v>-0.16655256377720076</v>
      </c>
      <c r="K133" s="228">
        <f>IFERROR('Διανεμόμενες ποσότητες αερίου'!M23/'Ανάπτυξη δικτύου '!S45,0)</f>
        <v>1.3828144285597681</v>
      </c>
      <c r="L133" s="149">
        <f t="shared" si="108"/>
        <v>-0.1698093590833267</v>
      </c>
      <c r="M133" s="179">
        <f t="shared" si="109"/>
        <v>-2.2328914533593536E-2</v>
      </c>
      <c r="N133"/>
      <c r="O133" s="231">
        <f>IFERROR('Διανεμόμενες ποσότητες αερίου'!T23/'Ανάπτυξη δικτύου '!Y45,0)</f>
        <v>1.5160290464985646</v>
      </c>
      <c r="P133" s="149">
        <f t="shared" si="110"/>
        <v>9.6335860537369783E-2</v>
      </c>
      <c r="Q133" s="228">
        <f>IFERROR('Διανεμόμενες ποσότητες αερίου'!Z23/'Ανάπτυξη δικτύου '!AB45,0)</f>
        <v>1.5571285612843568</v>
      </c>
      <c r="R133" s="149">
        <f t="shared" si="111"/>
        <v>2.7109978453721616E-2</v>
      </c>
      <c r="S133" s="228">
        <f>IFERROR('Διανεμόμενες ποσότητες αερίου'!AF23/'Ανάπτυξη δικτύου '!AE45,0)</f>
        <v>1.6097776829605874</v>
      </c>
      <c r="T133" s="149">
        <f t="shared" si="112"/>
        <v>3.3811672963473448E-2</v>
      </c>
      <c r="U133" s="228">
        <f>IFERROR('Διανεμόμενες ποσότητες αερίου'!AL23/'Ανάπτυξη δικτύου '!AH45,0)</f>
        <v>1.6538813514473265</v>
      </c>
      <c r="V133" s="149">
        <f t="shared" si="113"/>
        <v>2.7397366079536387E-2</v>
      </c>
      <c r="W133" s="228">
        <f>IFERROR('Διανεμόμενες ποσότητες αερίου'!AR23/'Ανάπτυξη δικτύου '!AK45,0)</f>
        <v>1.6993668858004052</v>
      </c>
      <c r="X133" s="149">
        <f t="shared" si="114"/>
        <v>2.7502295925444634E-2</v>
      </c>
      <c r="Y133" s="179">
        <f t="shared" si="115"/>
        <v>2.8951506218595879E-2</v>
      </c>
    </row>
    <row r="134" spans="1:33" s="43" customFormat="1" outlineLevel="1">
      <c r="A134"/>
      <c r="B134" s="40" t="s">
        <v>83</v>
      </c>
      <c r="C134" s="52" t="s">
        <v>170</v>
      </c>
      <c r="D134" s="227">
        <f>IFERROR('Διανεμόμενες ποσότητες αερίου'!D24/'Ανάπτυξη δικτύου '!E46,0)</f>
        <v>0.85314306683265795</v>
      </c>
      <c r="E134" s="232">
        <f>IFERROR('Διανεμόμενες ποσότητες αερίου'!E24/'Ανάπτυξη δικτύου '!G46,0)</f>
        <v>0.88867124937995434</v>
      </c>
      <c r="F134" s="149">
        <f t="shared" si="105"/>
        <v>4.1643874197087233E-2</v>
      </c>
      <c r="G134" s="228">
        <f>IFERROR('Διανεμόμενες ποσότητες αερίου'!G24/'Ανάπτυξη δικτύου '!J46,0)</f>
        <v>1.1042776254708448</v>
      </c>
      <c r="H134" s="149">
        <f t="shared" si="106"/>
        <v>0.24261657642387313</v>
      </c>
      <c r="I134" s="232">
        <f>IFERROR('Διανεμόμενες ποσότητες αερίου'!I24/'Ανάπτυξη δικτύου '!M46,0)</f>
        <v>0.95040622141681397</v>
      </c>
      <c r="J134" s="149">
        <f t="shared" si="107"/>
        <v>-0.13934123132162782</v>
      </c>
      <c r="K134" s="228">
        <f>IFERROR('Διανεμόμενες ποσότητες αερίου'!M24/'Ανάπτυξη δικτύου '!S46,0)</f>
        <v>0.79930296834009285</v>
      </c>
      <c r="L134" s="149">
        <f t="shared" si="108"/>
        <v>-0.15898807233339088</v>
      </c>
      <c r="M134" s="179">
        <f t="shared" si="109"/>
        <v>-1.6164724875646685E-2</v>
      </c>
      <c r="N134"/>
      <c r="O134" s="231">
        <f>IFERROR('Διανεμόμενες ποσότητες αερίου'!T24/'Ανάπτυξη δικτύου '!Y46,0)</f>
        <v>0.87053214770437115</v>
      </c>
      <c r="P134" s="149">
        <f t="shared" si="110"/>
        <v>8.911411840769147E-2</v>
      </c>
      <c r="Q134" s="228">
        <f>IFERROR('Διανεμόμενες ποσότητες αερίου'!Z24/'Ανάπτυξη δικτύου '!AB46,0)</f>
        <v>0.88749963203594995</v>
      </c>
      <c r="R134" s="149">
        <f t="shared" si="111"/>
        <v>1.9490933650552419E-2</v>
      </c>
      <c r="S134" s="228">
        <f>IFERROR('Διανεμόμενες ποσότητες αερίου'!AF24/'Ανάπτυξη δικτύου '!AE46,0)</f>
        <v>0.9087399282538744</v>
      </c>
      <c r="T134" s="149">
        <f t="shared" si="112"/>
        <v>2.3932738055562446E-2</v>
      </c>
      <c r="U134" s="228">
        <f>IFERROR('Διανεμόμενες ποσότητες αερίου'!AL24/'Ανάπτυξη δικτύου '!AH46,0)</f>
        <v>0.92586771009329849</v>
      </c>
      <c r="V134" s="149">
        <f t="shared" si="113"/>
        <v>1.8847836775847171E-2</v>
      </c>
      <c r="W134" s="228">
        <f>IFERROR('Διανεμόμενες ποσότητες αερίου'!AR24/'Ανάπτυξη δικτύου '!AK46,0)</f>
        <v>0.93685236476173628</v>
      </c>
      <c r="X134" s="149">
        <f t="shared" si="114"/>
        <v>1.1864172979237907E-2</v>
      </c>
      <c r="Y134" s="179">
        <f t="shared" si="115"/>
        <v>1.8524748011915726E-2</v>
      </c>
    </row>
    <row r="135" spans="1:33" outlineLevel="1">
      <c r="B135" s="40" t="s">
        <v>84</v>
      </c>
      <c r="C135" s="52" t="s">
        <v>170</v>
      </c>
      <c r="D135" s="227">
        <f>IFERROR('Διανεμόμενες ποσότητες αερίου'!D25/'Ανάπτυξη δικτύου '!E47,0)</f>
        <v>2.910266707897732</v>
      </c>
      <c r="E135" s="232">
        <f>IFERROR('Διανεμόμενες ποσότητες αερίου'!E25/'Ανάπτυξη δικτύου '!G47,0)</f>
        <v>2.5297070911332211</v>
      </c>
      <c r="F135" s="149">
        <f t="shared" si="105"/>
        <v>-0.1307645157510024</v>
      </c>
      <c r="G135" s="228">
        <f>IFERROR('Διανεμόμενες ποσότητες αερίου'!G25/'Ανάπτυξη δικτύου '!J47,0)</f>
        <v>2.3996449102797364</v>
      </c>
      <c r="H135" s="149">
        <f t="shared" si="106"/>
        <v>-5.1413929031294055E-2</v>
      </c>
      <c r="I135" s="232">
        <f>IFERROR('Διανεμόμενες ποσότητες αερίου'!I25/'Ανάπτυξη δικτύου '!M47,0)</f>
        <v>0.87097717532083496</v>
      </c>
      <c r="J135" s="149">
        <f t="shared" si="107"/>
        <v>-0.63703914208735923</v>
      </c>
      <c r="K135" s="228">
        <f>IFERROR('Διανεμόμενες ποσότητες αερίου'!M25/'Ανάπτυξη δικτύου '!S47,0)</f>
        <v>0.61738473358677304</v>
      </c>
      <c r="L135" s="149">
        <f t="shared" si="108"/>
        <v>-0.29115853884534698</v>
      </c>
      <c r="M135" s="179">
        <f t="shared" si="109"/>
        <v>-0.32133449782649626</v>
      </c>
      <c r="O135" s="231">
        <f>IFERROR('Διανεμόμενες ποσότητες αερίου'!T25/'Ανάπτυξη δικτύου '!Y47,0)</f>
        <v>0.69787341048170082</v>
      </c>
      <c r="P135" s="149">
        <f t="shared" si="110"/>
        <v>0.13037037120649039</v>
      </c>
      <c r="Q135" s="228">
        <f>IFERROR('Διανεμόμενες ποσότητες αερίου'!Z25/'Ανάπτυξη δικτύου '!AB47,0)</f>
        <v>0.6923979141328912</v>
      </c>
      <c r="R135" s="149">
        <f t="shared" si="111"/>
        <v>-7.8459735914429007E-3</v>
      </c>
      <c r="S135" s="228">
        <f>IFERROR('Διανεμόμενες ποσότητες αερίου'!AF25/'Ανάπτυξη δικτύου '!AE47,0)</f>
        <v>0.7073153784305044</v>
      </c>
      <c r="T135" s="149">
        <f t="shared" si="112"/>
        <v>2.1544640723383388E-2</v>
      </c>
      <c r="U135" s="228">
        <f>IFERROR('Διανεμόμενες ποσότητες αερίου'!AL25/'Ανάπτυξη δικτύου '!AH47,0)</f>
        <v>0.68398342469496265</v>
      </c>
      <c r="V135" s="149">
        <f t="shared" si="113"/>
        <v>-3.298663431765634E-2</v>
      </c>
      <c r="W135" s="228">
        <f>IFERROR('Διανεμόμενες ποσότητες αερίου'!AR25/'Ανάπτυξη δικτύου '!AK47,0)</f>
        <v>0.68419972345794899</v>
      </c>
      <c r="X135" s="149">
        <f t="shared" si="114"/>
        <v>3.1623392494168641E-4</v>
      </c>
      <c r="Y135" s="179">
        <f t="shared" si="115"/>
        <v>-4.9347483272710324E-3</v>
      </c>
    </row>
    <row r="136" spans="1:33" s="43" customFormat="1" outlineLevel="1">
      <c r="A136"/>
      <c r="B136" s="40" t="s">
        <v>86</v>
      </c>
      <c r="C136" s="52" t="s">
        <v>170</v>
      </c>
      <c r="D136" s="227">
        <f>IFERROR('Διανεμόμενες ποσότητες αερίου'!D26/'Ανάπτυξη δικτύου '!E48,0)</f>
        <v>1.4237749987774635</v>
      </c>
      <c r="E136" s="232">
        <f>IFERROR('Διανεμόμενες ποσότητες αερίου'!E26/'Ανάπτυξη δικτύου '!G48,0)</f>
        <v>1.5575698584542896</v>
      </c>
      <c r="F136" s="149">
        <f t="shared" si="105"/>
        <v>9.3971912550585748E-2</v>
      </c>
      <c r="G136" s="228">
        <f>IFERROR('Διανεμόμενες ποσότητες αερίου'!G26/'Ανάπτυξη δικτύου '!J48,0)</f>
        <v>1.6133460680377962</v>
      </c>
      <c r="H136" s="149">
        <f t="shared" si="106"/>
        <v>3.5809764345888229E-2</v>
      </c>
      <c r="I136" s="232">
        <f>IFERROR('Διανεμόμενες ποσότητες αερίου'!I26/'Ανάπτυξη δικτύου '!M48,0)</f>
        <v>1.1403349319654981</v>
      </c>
      <c r="J136" s="149">
        <f t="shared" si="107"/>
        <v>-0.29318640646491279</v>
      </c>
      <c r="K136" s="228">
        <f>IFERROR('Διανεμόμενες ποσότητες αερίου'!M26/'Ανάπτυξη δικτύου '!S48,0)</f>
        <v>0.82876195584400458</v>
      </c>
      <c r="L136" s="149">
        <f t="shared" si="108"/>
        <v>-0.27322935340098869</v>
      </c>
      <c r="M136" s="179">
        <f t="shared" si="109"/>
        <v>-0.12653177464971621</v>
      </c>
      <c r="N136"/>
      <c r="O136" s="231">
        <f>IFERROR('Διανεμόμενες ποσότητες αερίου'!T26/'Ανάπτυξη δικτύου '!Y48,0)</f>
        <v>0.90418556842915909</v>
      </c>
      <c r="P136" s="149">
        <f t="shared" si="110"/>
        <v>9.1007571056207215E-2</v>
      </c>
      <c r="Q136" s="228">
        <f>IFERROR('Διανεμόμενες ποσότητες αερίου'!Z26/'Ανάπτυξη δικτύου '!AB48,0)</f>
        <v>0.86666205466361035</v>
      </c>
      <c r="R136" s="149">
        <f t="shared" si="111"/>
        <v>-4.1499792825424452E-2</v>
      </c>
      <c r="S136" s="228">
        <f>IFERROR('Διανεμόμενες ποσότητες αερίου'!AF26/'Ανάπτυξη δικτύου '!AE48,0)</f>
        <v>0.83747590375909708</v>
      </c>
      <c r="T136" s="149">
        <f t="shared" si="112"/>
        <v>-3.3676507177693028E-2</v>
      </c>
      <c r="U136" s="228">
        <f>IFERROR('Διανεμόμενες ποσότητες αερίου'!AL26/'Ανάπτυξη δικτύου '!AH48,0)</f>
        <v>0.79514779360648646</v>
      </c>
      <c r="V136" s="149">
        <f t="shared" si="113"/>
        <v>-5.0542481237509672E-2</v>
      </c>
      <c r="W136" s="228">
        <f>IFERROR('Διανεμόμενες ποσότητες αερίου'!AR26/'Ανάπτυξη δικτύου '!AK48,0)</f>
        <v>0.77211771410180108</v>
      </c>
      <c r="X136" s="149">
        <f t="shared" si="114"/>
        <v>-2.8963269080116223E-2</v>
      </c>
      <c r="Y136" s="179">
        <f t="shared" si="115"/>
        <v>-3.870543630154033E-2</v>
      </c>
    </row>
    <row r="137" spans="1:33" outlineLevel="1">
      <c r="B137" s="40" t="s">
        <v>87</v>
      </c>
      <c r="C137" s="52" t="s">
        <v>170</v>
      </c>
      <c r="D137" s="227">
        <f>IFERROR('Διανεμόμενες ποσότητες αερίου'!D27/'Ανάπτυξη δικτύου '!E49,0)</f>
        <v>0.5855791918140969</v>
      </c>
      <c r="E137" s="232">
        <f>IFERROR('Διανεμόμενες ποσότητες αερίου'!E27/'Ανάπτυξη δικτύου '!G49,0)</f>
        <v>0.49769693723729641</v>
      </c>
      <c r="F137" s="149">
        <f t="shared" si="105"/>
        <v>-0.15007748875868587</v>
      </c>
      <c r="G137" s="228">
        <f>IFERROR('Διανεμόμενες ποσότητες αερίου'!G27/'Ανάπτυξη δικτύου '!J49,0)</f>
        <v>1.6432211078860957</v>
      </c>
      <c r="H137" s="149">
        <f t="shared" si="106"/>
        <v>2.3016500302524987</v>
      </c>
      <c r="I137" s="232">
        <f>IFERROR('Διανεμόμενες ποσότητες αερίου'!I27/'Ανάπτυξη δικτύου '!M49,0)</f>
        <v>1.3367165212890282</v>
      </c>
      <c r="J137" s="149">
        <f t="shared" si="107"/>
        <v>-0.1865266853779447</v>
      </c>
      <c r="K137" s="228">
        <f>IFERROR('Διανεμόμενες ποσότητες αερίου'!M27/'Ανάπτυξη δικτύου '!S49,0)</f>
        <v>1.1379080571014883</v>
      </c>
      <c r="L137" s="149">
        <f t="shared" si="108"/>
        <v>-0.14872896460935786</v>
      </c>
      <c r="M137" s="179">
        <f t="shared" si="109"/>
        <v>0.18067504539555701</v>
      </c>
      <c r="O137" s="231">
        <f>IFERROR('Διανεμόμενες ποσότητες αερίου'!T27/'Ανάπτυξη δικτύου '!Y49,0)</f>
        <v>1.2750952215222044</v>
      </c>
      <c r="P137" s="149">
        <f t="shared" si="110"/>
        <v>0.12056085161235534</v>
      </c>
      <c r="Q137" s="228">
        <f>IFERROR('Διανεμόμενες ποσότητες αερίου'!Z27/'Ανάπτυξη δικτύου '!AB49,0)</f>
        <v>0.90971528230361665</v>
      </c>
      <c r="R137" s="149">
        <f t="shared" si="111"/>
        <v>-0.28655110069536488</v>
      </c>
      <c r="S137" s="228">
        <f>IFERROR('Διανεμόμενες ποσότητες αερίου'!AF27/'Ανάπτυξη δικτύου '!AE49,0)</f>
        <v>0.56179350011298868</v>
      </c>
      <c r="T137" s="149">
        <f t="shared" si="112"/>
        <v>-0.38245128883578478</v>
      </c>
      <c r="U137" s="228">
        <f>IFERROR('Διανεμόμενες ποσότητες αερίου'!AL27/'Ανάπτυξη δικτύου '!AH49,0)</f>
        <v>0.42891130125466886</v>
      </c>
      <c r="V137" s="149">
        <f t="shared" si="113"/>
        <v>-0.23653210446826878</v>
      </c>
      <c r="W137" s="228">
        <f>IFERROR('Διανεμόμενες ποσότητες αερίου'!AR27/'Ανάπτυξη δικτύου '!AK49,0)</f>
        <v>0.34652490508777667</v>
      </c>
      <c r="X137" s="149">
        <f t="shared" si="114"/>
        <v>-0.19208259592575935</v>
      </c>
      <c r="Y137" s="179">
        <f t="shared" si="115"/>
        <v>-0.27798210966367187</v>
      </c>
    </row>
    <row r="138" spans="1:33" ht="15" customHeight="1" outlineLevel="1">
      <c r="B138" s="40" t="s">
        <v>88</v>
      </c>
      <c r="C138" s="52" t="s">
        <v>170</v>
      </c>
      <c r="D138" s="227">
        <f>IFERROR('Διανεμόμενες ποσότητες αερίου'!D28/'Ανάπτυξη δικτύου '!E50,0)</f>
        <v>0</v>
      </c>
      <c r="E138" s="232">
        <f>IFERROR('Διανεμόμενες ποσότητες αερίου'!E28/'Ανάπτυξη δικτύου '!G50,0)</f>
        <v>0</v>
      </c>
      <c r="F138" s="149">
        <f t="shared" si="105"/>
        <v>0</v>
      </c>
      <c r="G138" s="228">
        <f>IFERROR('Διανεμόμενες ποσότητες αερίου'!G28/'Ανάπτυξη δικτύου '!J50,0)</f>
        <v>2.2612163802714948E-2</v>
      </c>
      <c r="H138" s="149">
        <f t="shared" si="106"/>
        <v>0</v>
      </c>
      <c r="I138" s="232">
        <f>IFERROR('Διανεμόμενες ποσότητες αερίου'!I28/'Ανάπτυξη δικτύου '!M50,0)</f>
        <v>0.13306468694175605</v>
      </c>
      <c r="J138" s="149">
        <f t="shared" si="107"/>
        <v>4.8846507615418711</v>
      </c>
      <c r="K138" s="228">
        <f>IFERROR('Διανεμόμενες ποσότητες αερίου'!M28/'Ανάπτυξη δικτύου '!S50,0)</f>
        <v>3.7335364238056348E-2</v>
      </c>
      <c r="L138" s="149">
        <f t="shared" si="108"/>
        <v>-0.71941944105427114</v>
      </c>
      <c r="M138" s="179">
        <f t="shared" si="109"/>
        <v>0</v>
      </c>
      <c r="O138" s="231">
        <f>IFERROR('Διανεμόμενες ποσότητες αερίου'!T28/'Ανάπτυξη δικτύου '!Y50,0)</f>
        <v>4.9832418794268758E-2</v>
      </c>
      <c r="P138" s="149">
        <f t="shared" si="110"/>
        <v>0.33472432400897872</v>
      </c>
      <c r="Q138" s="228">
        <f>IFERROR('Διανεμόμενες ποσότητες αερίου'!Z28/'Ανάπτυξη δικτύου '!AB50,0)</f>
        <v>6.2756078917655458E-2</v>
      </c>
      <c r="R138" s="149">
        <f t="shared" si="111"/>
        <v>0.25934242077916264</v>
      </c>
      <c r="S138" s="228">
        <f>IFERROR('Διανεμόμενες ποσότητες αερίου'!AF28/'Ανάπτυξη δικτύου '!AE50,0)</f>
        <v>6.8572067124248126E-2</v>
      </c>
      <c r="T138" s="149">
        <f t="shared" si="112"/>
        <v>9.267609300804211E-2</v>
      </c>
      <c r="U138" s="228">
        <f>IFERROR('Διανεμόμενες ποσότητες αερίου'!AL28/'Ανάπτυξη δικτύου '!AH50,0)</f>
        <v>7.3244196202687628E-2</v>
      </c>
      <c r="V138" s="149">
        <f t="shared" si="113"/>
        <v>6.8134581242445383E-2</v>
      </c>
      <c r="W138" s="228">
        <f>IFERROR('Διανεμόμενες ποσότητες αερίου'!AR28/'Ανάπτυξη δικτύου '!AK50,0)</f>
        <v>8.1035546349013721E-2</v>
      </c>
      <c r="X138" s="149">
        <f t="shared" si="114"/>
        <v>0.10637498327874606</v>
      </c>
      <c r="Y138" s="179">
        <f t="shared" si="115"/>
        <v>0.12925208007295508</v>
      </c>
    </row>
    <row r="139" spans="1:33" ht="15" customHeight="1" outlineLevel="1">
      <c r="B139" s="396" t="s">
        <v>95</v>
      </c>
      <c r="C139" s="397"/>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8"/>
    </row>
    <row r="140" spans="1:33" ht="15" customHeight="1" outlineLevel="1">
      <c r="B140" s="40" t="s">
        <v>96</v>
      </c>
      <c r="C140" s="38" t="s">
        <v>170</v>
      </c>
      <c r="D140" s="229">
        <f>IFERROR('Διανεμόμενες ποσότητες αερίου'!D30/'Ανάπτυξη δικτύου '!E52,0)</f>
        <v>2.337162177515518</v>
      </c>
      <c r="E140" s="233">
        <f>IFERROR('Διανεμόμενες ποσότητες αερίου'!E30/'Ανάπτυξη δικτύου '!G52,0)</f>
        <v>2.3617813223745383</v>
      </c>
      <c r="F140" s="149">
        <f t="shared" ref="F140" si="116">IFERROR((E140-D140)/D140,0)</f>
        <v>1.0533776858048962E-2</v>
      </c>
      <c r="G140" s="230">
        <f>IFERROR('Διανεμόμενες ποσότητες αερίου'!G30/'Ανάπτυξη δικτύου '!J52,0)</f>
        <v>2.6802574359041942</v>
      </c>
      <c r="H140" s="149">
        <f t="shared" ref="H140" si="117">IFERROR((G140-E140)/E140,0)</f>
        <v>0.13484572450147905</v>
      </c>
      <c r="I140" s="228">
        <f>IFERROR('Διανεμόμενες ποσότητες αερίου'!I30/'Ανάπτυξη δικτύου '!M52,0)</f>
        <v>2.2219932318300066</v>
      </c>
      <c r="J140" s="149">
        <f t="shared" ref="J140" si="118">IFERROR((I140-G140)/G140,0)</f>
        <v>-0.17097768219402049</v>
      </c>
      <c r="K140" s="230">
        <f>IFERROR('Διανεμόμενες ποσότητες αερίου'!M30/'Ανάπτυξη δικτύου '!S52,0)</f>
        <v>1.8031125844807152</v>
      </c>
      <c r="L140" s="149">
        <f t="shared" ref="L140" si="119">IFERROR((K140-I140)/I140,0)</f>
        <v>-0.18851571703677353</v>
      </c>
      <c r="M140" s="179">
        <f>IFERROR((K140/D140)^(1/4)-1,0)</f>
        <v>-6.2797369796114499E-2</v>
      </c>
      <c r="N140" s="85"/>
      <c r="O140" s="234">
        <f>IFERROR('Διανεμόμενες ποσότητες αερίου'!T30/'Ανάπτυξη δικτύου '!Y52,0)</f>
        <v>1.9737087021544564</v>
      </c>
      <c r="P140" s="149">
        <f t="shared" ref="P140" si="120">IFERROR((O140-K140)/K140,0)</f>
        <v>9.4612016544087144E-2</v>
      </c>
      <c r="Q140" s="230">
        <f>IFERROR('Διανεμόμενες ποσότητες αερίου'!Z30/'Ανάπτυξη δικτύου '!AB52,0)</f>
        <v>1.9798404990301892</v>
      </c>
      <c r="R140" s="149">
        <f t="shared" ref="R140" si="121">IFERROR((Q140-O140)/O140,0)</f>
        <v>3.1067385319016477E-3</v>
      </c>
      <c r="S140" s="230">
        <f>IFERROR('Διανεμόμενες ποσότητες αερίου'!AF30/'Ανάπτυξη δικτύου '!AE52,0)</f>
        <v>1.9856575792094717</v>
      </c>
      <c r="T140" s="149">
        <f t="shared" ref="T140" si="122">IFERROR((S140-Q140)/Q140,0)</f>
        <v>2.9381559686913988E-3</v>
      </c>
      <c r="U140" s="230">
        <f>IFERROR('Διανεμόμενες ποσότητες αερίου'!AL30/'Ανάπτυξη δικτύου '!AH52,0)</f>
        <v>1.9799410445694143</v>
      </c>
      <c r="V140" s="149">
        <f t="shared" ref="V140" si="123">IFERROR((U140-S140)/S140,0)</f>
        <v>-2.8789126080506051E-3</v>
      </c>
      <c r="W140" s="230">
        <f>IFERROR('Διανεμόμενες ποσότητες αερίου'!AR30/'Ανάπτυξη δικτύου '!AK52,0)</f>
        <v>1.9791678200457909</v>
      </c>
      <c r="X140" s="149">
        <f t="shared" ref="X140" si="124">IFERROR((W140-U140)/U140,0)</f>
        <v>-3.9052906435986322E-4</v>
      </c>
      <c r="Y140" s="179">
        <f>IFERROR((W140/O140)^(1/4)-1,0)</f>
        <v>6.90763624366042E-4</v>
      </c>
    </row>
    <row r="141" spans="1:33" ht="15" customHeight="1"/>
    <row r="142" spans="1:33" ht="15.6">
      <c r="B142" s="332" t="s">
        <v>171</v>
      </c>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row>
    <row r="143" spans="1:33" ht="5.45" customHeight="1" outlineLevel="1">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row>
    <row r="144" spans="1:33" ht="14.25" customHeight="1" outlineLevel="1">
      <c r="B144" s="352"/>
      <c r="C144" s="344" t="s">
        <v>93</v>
      </c>
      <c r="D144" s="347" t="s">
        <v>106</v>
      </c>
      <c r="E144" s="348"/>
      <c r="F144" s="348"/>
      <c r="G144" s="348"/>
      <c r="H144" s="348"/>
      <c r="I144" s="348"/>
      <c r="J144" s="349"/>
      <c r="K144" s="348"/>
      <c r="L144" s="349"/>
      <c r="M144" s="393" t="str">
        <f>"Ετήσιος ρυθμός ανάπτυξης (CAGR) "&amp;($C$3-5)&amp;" - "&amp;(($C$3-1))</f>
        <v>Ετήσιος ρυθμός ανάπτυξης (CAGR) 2019 - 2023</v>
      </c>
      <c r="N144" s="85"/>
      <c r="O144" s="399" t="s">
        <v>107</v>
      </c>
      <c r="P144" s="400"/>
      <c r="Q144" s="400"/>
      <c r="R144" s="400"/>
      <c r="S144" s="400"/>
      <c r="T144" s="400"/>
      <c r="U144" s="400"/>
      <c r="V144" s="400"/>
      <c r="W144" s="400"/>
      <c r="X144" s="401"/>
      <c r="Y144" s="393" t="str">
        <f>"Ετήσιος ρυθμός ανάπτυξης (CAGR) "&amp;$C$3&amp;" - "&amp;$E$3</f>
        <v>Ετήσιος ρυθμός ανάπτυξης (CAGR) 2024 - 2028</v>
      </c>
    </row>
    <row r="145" spans="1:25" ht="15.75" customHeight="1" outlineLevel="1">
      <c r="B145" s="353"/>
      <c r="C145" s="345"/>
      <c r="D145" s="56">
        <f>$C$3-5</f>
        <v>2019</v>
      </c>
      <c r="E145" s="347">
        <f>$C$3-4</f>
        <v>2020</v>
      </c>
      <c r="F145" s="349"/>
      <c r="G145" s="347">
        <f>$C$3-3</f>
        <v>2021</v>
      </c>
      <c r="H145" s="349"/>
      <c r="I145" s="347">
        <f>$C$3+-2</f>
        <v>2022</v>
      </c>
      <c r="J145" s="349"/>
      <c r="K145" s="347">
        <f>$C$3-1</f>
        <v>2023</v>
      </c>
      <c r="L145" s="349"/>
      <c r="M145" s="394"/>
      <c r="N145" s="85"/>
      <c r="O145" s="347">
        <f>$C$3</f>
        <v>2024</v>
      </c>
      <c r="P145" s="349"/>
      <c r="Q145" s="347">
        <f>$C$3+1</f>
        <v>2025</v>
      </c>
      <c r="R145" s="349"/>
      <c r="S145" s="347">
        <f>$C$3+2</f>
        <v>2026</v>
      </c>
      <c r="T145" s="349"/>
      <c r="U145" s="347">
        <f>$C$3+3</f>
        <v>2027</v>
      </c>
      <c r="V145" s="349"/>
      <c r="W145" s="347">
        <f>$C$3+4</f>
        <v>2028</v>
      </c>
      <c r="X145" s="349"/>
      <c r="Y145" s="394"/>
    </row>
    <row r="146" spans="1:25" ht="15" customHeight="1" outlineLevel="1">
      <c r="B146" s="354"/>
      <c r="C146" s="346"/>
      <c r="D146" s="56" t="s">
        <v>165</v>
      </c>
      <c r="E146" s="56" t="s">
        <v>165</v>
      </c>
      <c r="F146" s="55" t="s">
        <v>110</v>
      </c>
      <c r="G146" s="56" t="s">
        <v>165</v>
      </c>
      <c r="H146" s="55" t="s">
        <v>110</v>
      </c>
      <c r="I146" s="56" t="s">
        <v>165</v>
      </c>
      <c r="J146" s="55" t="s">
        <v>110</v>
      </c>
      <c r="K146" s="56" t="s">
        <v>165</v>
      </c>
      <c r="L146" s="55" t="s">
        <v>110</v>
      </c>
      <c r="M146" s="395"/>
      <c r="O146" s="56" t="s">
        <v>165</v>
      </c>
      <c r="P146" s="55" t="s">
        <v>110</v>
      </c>
      <c r="Q146" s="56" t="s">
        <v>165</v>
      </c>
      <c r="R146" s="55" t="s">
        <v>110</v>
      </c>
      <c r="S146" s="56" t="s">
        <v>165</v>
      </c>
      <c r="T146" s="55" t="s">
        <v>110</v>
      </c>
      <c r="U146" s="56" t="s">
        <v>165</v>
      </c>
      <c r="V146" s="55" t="s">
        <v>110</v>
      </c>
      <c r="W146" s="56" t="s">
        <v>165</v>
      </c>
      <c r="X146" s="55" t="s">
        <v>110</v>
      </c>
      <c r="Y146" s="395"/>
    </row>
    <row r="147" spans="1:25" outlineLevel="1">
      <c r="B147" s="40" t="s">
        <v>74</v>
      </c>
      <c r="C147" s="41" t="s">
        <v>172</v>
      </c>
      <c r="D147" s="227">
        <f>IFERROR('Ανάπτυξη δικτύου '!E37/'Ενεργές Συνδέσεις'!E14,0)</f>
        <v>16.064136767517713</v>
      </c>
      <c r="E147" s="228">
        <f>IFERROR('Ανάπτυξη δικτύου '!G37/'Ενεργές Συνδέσεις'!G14,0)</f>
        <v>15.880295740454645</v>
      </c>
      <c r="F147" s="149">
        <f>IFERROR((E147-D147)/D147,0)</f>
        <v>-1.1444189608420226E-2</v>
      </c>
      <c r="G147" s="228">
        <f>IFERROR('Ανάπτυξη δικτύου '!J37/'Ενεργές Συνδέσεις'!J14,0)</f>
        <v>15.688146460537022</v>
      </c>
      <c r="H147" s="149">
        <f>IFERROR((G147-E147)/E147,0)</f>
        <v>-1.2099855258244878E-2</v>
      </c>
      <c r="I147" s="228">
        <f>IFERROR('Ανάπτυξη δικτύου '!M37/'Ενεργές Συνδέσεις'!M14,0)</f>
        <v>15.542328246318608</v>
      </c>
      <c r="J147" s="149">
        <f>IFERROR((I147-G147)/G147,0)</f>
        <v>-9.2948019439526817E-3</v>
      </c>
      <c r="K147" s="228">
        <f>IFERROR('Ανάπτυξη δικτύου '!S37/'Ενεργές Συνδέσεις'!S14,0)</f>
        <v>15.445375750172605</v>
      </c>
      <c r="L147" s="149">
        <f>IFERROR((K147-I147)/I147,0)</f>
        <v>-6.2379647765428469E-3</v>
      </c>
      <c r="M147" s="179">
        <f t="shared" ref="M147" si="125">IFERROR((K147/D147)^(1/4)-1,0)</f>
        <v>-9.77184297072764E-3</v>
      </c>
      <c r="N147" s="43"/>
      <c r="O147" s="231">
        <f>IFERROR('Ανάπτυξη δικτύου '!Y37/'Ενεργές Συνδέσεις'!AA14,0)</f>
        <v>15.354050292582635</v>
      </c>
      <c r="P147" s="149">
        <f>IFERROR((O147-K147)/K147,0)</f>
        <v>-5.9128025803418935E-3</v>
      </c>
      <c r="Q147" s="228">
        <f>IFERROR('Ανάπτυξη δικτύου '!AB37/'Ενεργές Συνδέσεις'!AF14,0)</f>
        <v>14.948609305420483</v>
      </c>
      <c r="R147" s="149">
        <f>IFERROR((Q147-O147)/O147,0)</f>
        <v>-2.6406126034250094E-2</v>
      </c>
      <c r="S147" s="228">
        <f>IFERROR('Ανάπτυξη δικτύου '!AE37/'Ενεργές Συνδέσεις'!AK14,0)</f>
        <v>14.561923670199532</v>
      </c>
      <c r="T147" s="149">
        <f>IFERROR((S147-Q147)/Q147,0)</f>
        <v>-2.5867666170172506E-2</v>
      </c>
      <c r="U147" s="228">
        <f>IFERROR('Ανάπτυξη δικτύου '!AH37/'Ενεργές Συνδέσεις'!AP14,0)</f>
        <v>14.212027721236792</v>
      </c>
      <c r="V147" s="149">
        <f>IFERROR((U147-S147)/S147,0)</f>
        <v>-2.4028140573129731E-2</v>
      </c>
      <c r="W147" s="228">
        <f>IFERROR('Ανάπτυξη δικτύου '!AK37/'Ενεργές Συνδέσεις'!AU14,0)</f>
        <v>13.880537553141236</v>
      </c>
      <c r="X147" s="149">
        <f>IFERROR((W147-U147)/U147,0)</f>
        <v>-2.3324621552786279E-2</v>
      </c>
      <c r="Y147" s="179">
        <f>IFERROR((W147/O147)^(1/4)-1,0)</f>
        <v>-2.4907464954559533E-2</v>
      </c>
    </row>
    <row r="148" spans="1:25" outlineLevel="1">
      <c r="B148" s="40" t="s">
        <v>75</v>
      </c>
      <c r="C148" s="41" t="s">
        <v>172</v>
      </c>
      <c r="D148" s="227">
        <f>IFERROR('Ανάπτυξη δικτύου '!E38/'Ενεργές Συνδέσεις'!E15,0)</f>
        <v>40.708551765409929</v>
      </c>
      <c r="E148" s="228">
        <f>IFERROR('Ανάπτυξη δικτύου '!G38/'Ενεργές Συνδέσεις'!G15,0)</f>
        <v>37.033827936201057</v>
      </c>
      <c r="F148" s="149">
        <f t="shared" ref="F148:F160" si="126">IFERROR((E148-D148)/D148,0)</f>
        <v>-9.0269087694033037E-2</v>
      </c>
      <c r="G148" s="228">
        <f>IFERROR('Ανάπτυξη δικτύου '!J38/'Ενεργές Συνδέσεις'!J15,0)</f>
        <v>34.523112793941806</v>
      </c>
      <c r="H148" s="149">
        <f t="shared" ref="H148:H160" si="127">IFERROR((G148-E148)/E148,0)</f>
        <v>-6.779518300361799E-2</v>
      </c>
      <c r="I148" s="228">
        <f>IFERROR('Ανάπτυξη δικτύου '!M38/'Ενεργές Συνδέσεις'!M15,0)</f>
        <v>34.836067907995613</v>
      </c>
      <c r="J148" s="149">
        <f t="shared" ref="J148:J160" si="128">IFERROR((I148-G148)/G148,0)</f>
        <v>9.0650896957566642E-3</v>
      </c>
      <c r="K148" s="228">
        <f>IFERROR('Ανάπτυξη δικτύου '!S38/'Ενεργές Συνδέσεις'!S15,0)</f>
        <v>35.237106278498771</v>
      </c>
      <c r="L148" s="149">
        <f t="shared" ref="L148:L160" si="129">IFERROR((K148-I148)/I148,0)</f>
        <v>1.1512159511295241E-2</v>
      </c>
      <c r="M148" s="179">
        <f t="shared" ref="M148:M160" si="130">IFERROR((K148/D148)^(1/4)-1,0)</f>
        <v>-3.5441336821270042E-2</v>
      </c>
      <c r="N148" s="43"/>
      <c r="O148" s="231">
        <f>IFERROR('Ανάπτυξη δικτύου '!Y38/'Ενεργές Συνδέσεις'!AA15,0)</f>
        <v>35.164835503769702</v>
      </c>
      <c r="P148" s="149">
        <f t="shared" ref="P148:P160" si="131">IFERROR((O148-K148)/K148,0)</f>
        <v>-2.050984951995577E-3</v>
      </c>
      <c r="Q148" s="228">
        <f>IFERROR('Ανάπτυξη δικτύου '!AB38/'Ενεργές Συνδέσεις'!AF15,0)</f>
        <v>35.288293885601576</v>
      </c>
      <c r="R148" s="149">
        <f t="shared" ref="R148:R160" si="132">IFERROR((Q148-O148)/O148,0)</f>
        <v>3.5108476995047828E-3</v>
      </c>
      <c r="S148" s="228">
        <f>IFERROR('Ανάπτυξη δικτύου '!AE38/'Ενεργές Συνδέσεις'!AK15,0)</f>
        <v>34.561627686472818</v>
      </c>
      <c r="T148" s="149">
        <f t="shared" ref="T148:T160" si="133">IFERROR((S148-Q148)/Q148,0)</f>
        <v>-2.0592273502495796E-2</v>
      </c>
      <c r="U148" s="228">
        <f>IFERROR('Ανάπτυξη δικτύου '!AH38/'Ενεργές Συνδέσεις'!AP15,0)</f>
        <v>34.234914686166967</v>
      </c>
      <c r="V148" s="149">
        <f t="shared" ref="V148:V160" si="134">IFERROR((U148-S148)/S148,0)</f>
        <v>-9.4530559518099418E-3</v>
      </c>
      <c r="W148" s="228">
        <f>IFERROR('Ανάπτυξη δικτύου '!AK38/'Ενεργές Συνδέσεις'!AU15,0)</f>
        <v>33.937202240566037</v>
      </c>
      <c r="X148" s="149">
        <f t="shared" ref="X148:X160" si="135">IFERROR((W148-U148)/U148,0)</f>
        <v>-8.696164378678109E-3</v>
      </c>
      <c r="Y148" s="179">
        <f t="shared" ref="Y148:Y160" si="136">IFERROR((W148/O148)^(1/4)-1,0)</f>
        <v>-8.8443486023795925E-3</v>
      </c>
    </row>
    <row r="149" spans="1:25" outlineLevel="1">
      <c r="B149" s="40" t="s">
        <v>76</v>
      </c>
      <c r="C149" s="41" t="s">
        <v>172</v>
      </c>
      <c r="D149" s="227">
        <f>IFERROR('Ανάπτυξη δικτύου '!E39/'Ενεργές Συνδέσεις'!E16,0)</f>
        <v>42.335708003518029</v>
      </c>
      <c r="E149" s="228">
        <f>IFERROR('Ανάπτυξη δικτύου '!G39/'Ενεργές Συνδέσεις'!G16,0)</f>
        <v>39.397107736804045</v>
      </c>
      <c r="F149" s="149">
        <f t="shared" si="126"/>
        <v>-6.9411860703257652E-2</v>
      </c>
      <c r="G149" s="228">
        <f>IFERROR('Ανάπτυξη δικτύου '!J39/'Ενεργές Συνδέσεις'!J16,0)</f>
        <v>36.632265446224253</v>
      </c>
      <c r="H149" s="149">
        <f t="shared" si="127"/>
        <v>-7.0178813862443221E-2</v>
      </c>
      <c r="I149" s="228">
        <f>IFERROR('Ανάπτυξη δικτύου '!M39/'Ενεργές Συνδέσεις'!M16,0)</f>
        <v>34.674534161490683</v>
      </c>
      <c r="J149" s="149">
        <f t="shared" si="128"/>
        <v>-5.3442812255428108E-2</v>
      </c>
      <c r="K149" s="228">
        <f>IFERROR('Ανάπτυξη δικτύου '!S39/'Ενεργές Συνδέσεις'!S16,0)</f>
        <v>35.687778855480119</v>
      </c>
      <c r="L149" s="149">
        <f t="shared" si="129"/>
        <v>2.9221580577562255E-2</v>
      </c>
      <c r="M149" s="179">
        <f t="shared" si="130"/>
        <v>-4.1806604719657581E-2</v>
      </c>
      <c r="N149" s="43"/>
      <c r="O149" s="231">
        <f>IFERROR('Ανάπτυξη δικτύου '!Y39/'Ενεργές Συνδέσεις'!AA16,0)</f>
        <v>35.725603407477522</v>
      </c>
      <c r="P149" s="149">
        <f t="shared" si="131"/>
        <v>1.0598740860442971E-3</v>
      </c>
      <c r="Q149" s="228">
        <f>IFERROR('Ανάπτυξη δικτύου '!AB39/'Ενεργές Συνδέσεις'!AF16,0)</f>
        <v>36.75874157303371</v>
      </c>
      <c r="R149" s="149">
        <f t="shared" si="132"/>
        <v>2.8918704430894181E-2</v>
      </c>
      <c r="S149" s="228">
        <f>IFERROR('Ανάπτυξη δικτύου '!AE39/'Ενεργές Συνδέσεις'!AK16,0)</f>
        <v>38.110578158458246</v>
      </c>
      <c r="T149" s="149">
        <f t="shared" si="133"/>
        <v>3.6775921252327259E-2</v>
      </c>
      <c r="U149" s="228">
        <f>IFERROR('Ανάπτυξη δικτύου '!AH39/'Ενεργές Συνδέσεις'!AP16,0)</f>
        <v>39.630561245391235</v>
      </c>
      <c r="V149" s="149">
        <f t="shared" si="134"/>
        <v>3.988349587910002E-2</v>
      </c>
      <c r="W149" s="228">
        <f>IFERROR('Ανάπτυξη δικτύου '!AK39/'Ενεργές Συνδέσεις'!AU16,0)</f>
        <v>39.54259842519685</v>
      </c>
      <c r="X149" s="149">
        <f t="shared" si="135"/>
        <v>-2.2195703878560131E-3</v>
      </c>
      <c r="Y149" s="179">
        <f t="shared" si="136"/>
        <v>2.5702485430768585E-2</v>
      </c>
    </row>
    <row r="150" spans="1:25" outlineLevel="1">
      <c r="B150" s="40" t="s">
        <v>77</v>
      </c>
      <c r="C150" s="41" t="s">
        <v>172</v>
      </c>
      <c r="D150" s="227">
        <f>IFERROR('Ανάπτυξη δικτύου '!E40/'Ενεργές Συνδέσεις'!E17,0)</f>
        <v>18.10205369127517</v>
      </c>
      <c r="E150" s="228">
        <f>IFERROR('Ανάπτυξη δικτύου '!G40/'Ενεργές Συνδέσεις'!G17,0)</f>
        <v>17.9541304919758</v>
      </c>
      <c r="F150" s="149">
        <f t="shared" si="126"/>
        <v>-8.1716252654065666E-3</v>
      </c>
      <c r="G150" s="228">
        <f>IFERROR('Ανάπτυξη δικτύου '!J40/'Ενεργές Συνδέσεις'!J17,0)</f>
        <v>17.743330753353977</v>
      </c>
      <c r="H150" s="149">
        <f t="shared" si="127"/>
        <v>-1.1741016292381036E-2</v>
      </c>
      <c r="I150" s="228">
        <f>IFERROR('Ανάπτυξη δικτύου '!M40/'Ενεργές Συνδέσεις'!M17,0)</f>
        <v>17.558201530612248</v>
      </c>
      <c r="J150" s="149">
        <f t="shared" si="128"/>
        <v>-1.0433735656239989E-2</v>
      </c>
      <c r="K150" s="228">
        <f>IFERROR('Ανάπτυξη δικτύου '!S40/'Ενεργές Συνδέσεις'!S17,0)</f>
        <v>17.374343765774864</v>
      </c>
      <c r="L150" s="149">
        <f t="shared" si="129"/>
        <v>-1.0471332415044516E-2</v>
      </c>
      <c r="M150" s="179">
        <f t="shared" si="130"/>
        <v>-1.0205262684041538E-2</v>
      </c>
      <c r="N150" s="43"/>
      <c r="O150" s="231">
        <f>IFERROR('Ανάπτυξη δικτύου '!Y40/'Ενεργές Συνδέσεις'!AA17,0)</f>
        <v>17.263603400850215</v>
      </c>
      <c r="P150" s="149">
        <f t="shared" si="131"/>
        <v>-6.3737869134828729E-3</v>
      </c>
      <c r="Q150" s="228">
        <f>IFERROR('Ανάπτυξη δικτύου '!AB40/'Ενεργές Συνδέσεις'!AF17,0)</f>
        <v>16.988035758021066</v>
      </c>
      <c r="R150" s="149">
        <f t="shared" si="132"/>
        <v>-1.5962347861604446E-2</v>
      </c>
      <c r="S150" s="228">
        <f>IFERROR('Ανάπτυξη δικτύου '!AE40/'Ενεργές Συνδέσεις'!AK17,0)</f>
        <v>16.725606242497001</v>
      </c>
      <c r="T150" s="149">
        <f t="shared" si="133"/>
        <v>-1.5447902233202953E-2</v>
      </c>
      <c r="U150" s="228">
        <f>IFERROR('Ανάπτυξη δικτύου '!AH40/'Ενεργές Συνδέσεις'!AP17,0)</f>
        <v>16.484955230914235</v>
      </c>
      <c r="V150" s="149">
        <f t="shared" si="134"/>
        <v>-1.4388178705971926E-2</v>
      </c>
      <c r="W150" s="228">
        <f>IFERROR('Ανάπτυξη δικτύου '!AK40/'Ενεργές Συνδέσεις'!AU17,0)</f>
        <v>16.271919870310331</v>
      </c>
      <c r="X150" s="149">
        <f t="shared" si="135"/>
        <v>-1.2923017237219942E-2</v>
      </c>
      <c r="Y150" s="179">
        <f t="shared" si="136"/>
        <v>-1.4681047109945444E-2</v>
      </c>
    </row>
    <row r="151" spans="1:25" outlineLevel="1">
      <c r="B151" s="40" t="s">
        <v>78</v>
      </c>
      <c r="C151" s="41" t="s">
        <v>172</v>
      </c>
      <c r="D151" s="227">
        <f>IFERROR('Ανάπτυξη δικτύου '!E41/'Ενεργές Συνδέσεις'!E18,0)</f>
        <v>52.268294528521544</v>
      </c>
      <c r="E151" s="228">
        <f>IFERROR('Ανάπτυξη δικτύου '!G41/'Ενεργές Συνδέσεις'!G18,0)</f>
        <v>46.804129116117856</v>
      </c>
      <c r="F151" s="149">
        <f t="shared" si="126"/>
        <v>-0.10454072515073215</v>
      </c>
      <c r="G151" s="228">
        <f>IFERROR('Ανάπτυξη δικτύου '!J41/'Ενεργές Συνδέσεις'!J18,0)</f>
        <v>42.357168049792534</v>
      </c>
      <c r="H151" s="149">
        <f t="shared" si="127"/>
        <v>-9.5012152780211218E-2</v>
      </c>
      <c r="I151" s="228">
        <f>IFERROR('Ανάπτυξη δικτύου '!M41/'Ενεργές Συνδέσεις'!M18,0)</f>
        <v>41.89046013236684</v>
      </c>
      <c r="J151" s="149">
        <f t="shared" si="128"/>
        <v>-1.1018392846213429E-2</v>
      </c>
      <c r="K151" s="228">
        <f>IFERROR('Ανάπτυξη δικτύου '!S41/'Ενεργές Συνδέσεις'!S18,0)</f>
        <v>42.942569882777278</v>
      </c>
      <c r="L151" s="149">
        <f t="shared" si="129"/>
        <v>2.5115736305735169E-2</v>
      </c>
      <c r="M151" s="179">
        <f t="shared" si="130"/>
        <v>-4.794415128859042E-2</v>
      </c>
      <c r="N151" s="43"/>
      <c r="O151" s="231">
        <f>IFERROR('Ανάπτυξη δικτύου '!Y41/'Ενεργές Συνδέσεις'!AA18,0)</f>
        <v>42.206416352565959</v>
      </c>
      <c r="P151" s="149">
        <f t="shared" si="131"/>
        <v>-1.714274511797588E-2</v>
      </c>
      <c r="Q151" s="228">
        <f>IFERROR('Ανάπτυξη δικτύου '!AB41/'Ενεργές Συνδέσεις'!AF18,0)</f>
        <v>40.034777837259099</v>
      </c>
      <c r="R151" s="149">
        <f t="shared" si="132"/>
        <v>-5.1452805117742112E-2</v>
      </c>
      <c r="S151" s="228">
        <f>IFERROR('Ανάπτυξη δικτύου '!AE41/'Ενεργές Συνδέσεις'!AK18,0)</f>
        <v>38.128966633466135</v>
      </c>
      <c r="T151" s="149">
        <f t="shared" si="133"/>
        <v>-4.7603891085397421E-2</v>
      </c>
      <c r="U151" s="228">
        <f>IFERROR('Ανάπτυξη δικτύου '!AH41/'Ενεργές Συνδέσεις'!AP18,0)</f>
        <v>36.806420242537314</v>
      </c>
      <c r="V151" s="149">
        <f t="shared" si="134"/>
        <v>-3.4686132557497903E-2</v>
      </c>
      <c r="W151" s="228">
        <f>IFERROR('Ανάπτυξη δικτύου '!AK41/'Ενεργές Συνδέσεις'!AU18,0)</f>
        <v>36.474352035203516</v>
      </c>
      <c r="X151" s="149">
        <f t="shared" si="135"/>
        <v>-9.0220185811502873E-3</v>
      </c>
      <c r="Y151" s="179">
        <f t="shared" si="136"/>
        <v>-3.583296979433237E-2</v>
      </c>
    </row>
    <row r="152" spans="1:25" outlineLevel="1">
      <c r="B152" s="40" t="s">
        <v>79</v>
      </c>
      <c r="C152" s="41" t="s">
        <v>172</v>
      </c>
      <c r="D152" s="227">
        <f>IFERROR('Ανάπτυξη δικτύου '!E42/'Ενεργές Συνδέσεις'!E19,0)</f>
        <v>20.837384233737591</v>
      </c>
      <c r="E152" s="228">
        <f>IFERROR('Ανάπτυξη δικτύου '!G42/'Ενεργές Συνδέσεις'!G19,0)</f>
        <v>20.575004750916243</v>
      </c>
      <c r="F152" s="149">
        <f t="shared" si="126"/>
        <v>-1.2591766791751745E-2</v>
      </c>
      <c r="G152" s="228">
        <f>IFERROR('Ανάπτυξη δικτύου '!J42/'Ενεργές Συνδέσεις'!J19,0)</f>
        <v>20.329328517924019</v>
      </c>
      <c r="H152" s="149">
        <f t="shared" si="127"/>
        <v>-1.1940518894960827E-2</v>
      </c>
      <c r="I152" s="228">
        <f>IFERROR('Ανάπτυξη δικτύου '!M42/'Ενεργές Συνδέσεις'!M19,0)</f>
        <v>20.139687541374283</v>
      </c>
      <c r="J152" s="149">
        <f t="shared" si="128"/>
        <v>-9.3284427167642462E-3</v>
      </c>
      <c r="K152" s="228">
        <f>IFERROR('Ανάπτυξη δικτύου '!S42/'Ενεργές Συνδέσεις'!S19,0)</f>
        <v>20.003032215647597</v>
      </c>
      <c r="L152" s="149">
        <f t="shared" si="129"/>
        <v>-6.785374671078973E-3</v>
      </c>
      <c r="M152" s="179">
        <f t="shared" si="130"/>
        <v>-1.0164196725062635E-2</v>
      </c>
      <c r="N152" s="43"/>
      <c r="O152" s="231">
        <f>IFERROR('Ανάπτυξη δικτύου '!Y42/'Ενεργές Συνδέσεις'!AA19,0)</f>
        <v>19.908908639393537</v>
      </c>
      <c r="P152" s="149">
        <f t="shared" si="131"/>
        <v>-4.7054654134101774E-3</v>
      </c>
      <c r="Q152" s="228">
        <f>IFERROR('Ανάπτυξη δικτύου '!AB42/'Ενεργές Συνδέσεις'!AF19,0)</f>
        <v>19.594952527585317</v>
      </c>
      <c r="R152" s="149">
        <f t="shared" si="132"/>
        <v>-1.5769629440510823E-2</v>
      </c>
      <c r="S152" s="228">
        <f>IFERROR('Ανάπτυξη δικτύου '!AE42/'Ενεργές Συνδέσεις'!AK19,0)</f>
        <v>19.293302243508943</v>
      </c>
      <c r="T152" s="149">
        <f t="shared" si="133"/>
        <v>-1.5394285015578235E-2</v>
      </c>
      <c r="U152" s="228">
        <f>IFERROR('Ανάπτυξη δικτύου '!AH42/'Ενεργές Συνδέσεις'!AP19,0)</f>
        <v>19.01860171067311</v>
      </c>
      <c r="V152" s="149">
        <f t="shared" si="134"/>
        <v>-1.4238129345029771E-2</v>
      </c>
      <c r="W152" s="228">
        <f>IFERROR('Ανάπτυξη δικτύου '!AK42/'Ενεργές Συνδέσεις'!AU19,0)</f>
        <v>18.723129185437717</v>
      </c>
      <c r="X152" s="149">
        <f t="shared" si="135"/>
        <v>-1.5535975237841801E-2</v>
      </c>
      <c r="Y152" s="179">
        <f t="shared" si="136"/>
        <v>-1.5234681831389429E-2</v>
      </c>
    </row>
    <row r="153" spans="1:25" outlineLevel="1">
      <c r="B153" s="40" t="s">
        <v>80</v>
      </c>
      <c r="C153" s="41" t="s">
        <v>172</v>
      </c>
      <c r="D153" s="227">
        <f>IFERROR('Ανάπτυξη δικτύου '!E43/'Ενεργές Συνδέσεις'!E20,0)</f>
        <v>18.052065059071047</v>
      </c>
      <c r="E153" s="228">
        <f>IFERROR('Ανάπτυξη δικτύου '!G43/'Ενεργές Συνδέσεις'!G20,0)</f>
        <v>17.579826205228954</v>
      </c>
      <c r="F153" s="149">
        <f t="shared" si="126"/>
        <v>-2.6159824501895197E-2</v>
      </c>
      <c r="G153" s="228">
        <f>IFERROR('Ανάπτυξη δικτύου '!J43/'Ενεργές Συνδέσεις'!J20,0)</f>
        <v>16.966491704805492</v>
      </c>
      <c r="H153" s="149">
        <f t="shared" si="127"/>
        <v>-3.4888541744572656E-2</v>
      </c>
      <c r="I153" s="228">
        <f>IFERROR('Ανάπτυξη δικτύου '!M43/'Ενεργές Συνδέσεις'!M20,0)</f>
        <v>16.80962875744563</v>
      </c>
      <c r="J153" s="149">
        <f t="shared" si="128"/>
        <v>-9.2454556952061562E-3</v>
      </c>
      <c r="K153" s="228">
        <f>IFERROR('Ανάπτυξη δικτύου '!S43/'Ενεργές Συνδέσεις'!S20,0)</f>
        <v>16.671213896457765</v>
      </c>
      <c r="L153" s="149">
        <f t="shared" si="129"/>
        <v>-8.2342604340120123E-3</v>
      </c>
      <c r="M153" s="179">
        <f t="shared" si="130"/>
        <v>-1.9697560458321273E-2</v>
      </c>
      <c r="N153" s="43"/>
      <c r="O153" s="231">
        <f>IFERROR('Ανάπτυξη δικτύου '!Y43/'Ενεργές Συνδέσεις'!AA20,0)</f>
        <v>16.637534965034963</v>
      </c>
      <c r="P153" s="149">
        <f t="shared" si="131"/>
        <v>-2.0201847107221187E-3</v>
      </c>
      <c r="Q153" s="228">
        <f>IFERROR('Ανάπτυξη δικτύου '!AB43/'Ενεργές Συνδέσεις'!AF20,0)</f>
        <v>16.399384998688696</v>
      </c>
      <c r="R153" s="149">
        <f t="shared" si="132"/>
        <v>-1.4314017481962147E-2</v>
      </c>
      <c r="S153" s="228">
        <f>IFERROR('Ανάπτυξη δικτύου '!AE43/'Ενεργές Συνδέσεις'!AK20,0)</f>
        <v>16.145398796568941</v>
      </c>
      <c r="T153" s="149">
        <f t="shared" si="133"/>
        <v>-1.5487544328038146E-2</v>
      </c>
      <c r="U153" s="228">
        <f>IFERROR('Ανάπτυξη δικτύου '!AH43/'Ενεργές Συνδέσεις'!AP20,0)</f>
        <v>16.040264080100123</v>
      </c>
      <c r="V153" s="149">
        <f t="shared" si="134"/>
        <v>-6.5117447883145689E-3</v>
      </c>
      <c r="W153" s="228">
        <f>IFERROR('Ανάπτυξη δικτύου '!AK43/'Ενεργές Συνδέσεις'!AU20,0)</f>
        <v>15.96710116492949</v>
      </c>
      <c r="X153" s="149">
        <f t="shared" si="135"/>
        <v>-4.5612039057012759E-3</v>
      </c>
      <c r="Y153" s="179">
        <f t="shared" si="136"/>
        <v>-1.0230027905912764E-2</v>
      </c>
    </row>
    <row r="154" spans="1:25" outlineLevel="1">
      <c r="B154" s="40" t="s">
        <v>81</v>
      </c>
      <c r="C154" s="41" t="s">
        <v>172</v>
      </c>
      <c r="D154" s="227">
        <f>IFERROR('Ανάπτυξη δικτύου '!E44/'Ενεργές Συνδέσεις'!E21,0)</f>
        <v>14.110950710108606</v>
      </c>
      <c r="E154" s="228">
        <f>IFERROR('Ανάπτυξη δικτύου '!G44/'Ενεργές Συνδέσεις'!G21,0)</f>
        <v>13.939326652051363</v>
      </c>
      <c r="F154" s="149">
        <f t="shared" si="126"/>
        <v>-1.2162473073787755E-2</v>
      </c>
      <c r="G154" s="228">
        <f>IFERROR('Ανάπτυξη δικτύου '!J44/'Ενεργές Συνδέσεις'!J21,0)</f>
        <v>13.636057284816602</v>
      </c>
      <c r="H154" s="149">
        <f t="shared" si="127"/>
        <v>-2.1756385713949222E-2</v>
      </c>
      <c r="I154" s="228">
        <f>IFERROR('Ανάπτυξη δικτύου '!M44/'Ενεργές Συνδέσεις'!M21,0)</f>
        <v>13.817653475038457</v>
      </c>
      <c r="J154" s="149">
        <f t="shared" si="128"/>
        <v>1.3317353134329944E-2</v>
      </c>
      <c r="K154" s="228">
        <f>IFERROR('Ανάπτυξη δικτύου '!S44/'Ενεργές Συνδέσεις'!S21,0)</f>
        <v>13.915470097167102</v>
      </c>
      <c r="L154" s="149">
        <f t="shared" si="129"/>
        <v>7.0791051682798948E-3</v>
      </c>
      <c r="M154" s="179">
        <f t="shared" si="130"/>
        <v>-3.4814168082719643E-3</v>
      </c>
      <c r="N154" s="43"/>
      <c r="O154" s="231">
        <f>IFERROR('Ανάπτυξη δικτύου '!Y44/'Ενεργές Συνδέσεις'!AA21,0)</f>
        <v>14.003693596325318</v>
      </c>
      <c r="P154" s="149">
        <f t="shared" si="131"/>
        <v>6.3399582293793087E-3</v>
      </c>
      <c r="Q154" s="228">
        <f>IFERROR('Ανάπτυξη δικτύου '!AB44/'Ενεργές Συνδέσεις'!AF21,0)</f>
        <v>14.00202241265656</v>
      </c>
      <c r="R154" s="149">
        <f t="shared" si="132"/>
        <v>-1.1933877710641531E-4</v>
      </c>
      <c r="S154" s="228">
        <f>IFERROR('Ανάπτυξη δικτύου '!AE44/'Ενεργές Συνδέσεις'!AK21,0)</f>
        <v>13.878843379701186</v>
      </c>
      <c r="T154" s="149">
        <f t="shared" si="133"/>
        <v>-8.7972315230713544E-3</v>
      </c>
      <c r="U154" s="228">
        <f>IFERROR('Ανάπτυξη δικτύου '!AH44/'Ενεργές Συνδέσεις'!AP21,0)</f>
        <v>13.834615093864182</v>
      </c>
      <c r="V154" s="149">
        <f t="shared" si="134"/>
        <v>-3.1867414760001754E-3</v>
      </c>
      <c r="W154" s="228">
        <f>IFERROR('Ανάπτυξη δικτύου '!AK44/'Ενεργές Συνδέσεις'!AU21,0)</f>
        <v>13.809948122529645</v>
      </c>
      <c r="X154" s="149">
        <f t="shared" si="135"/>
        <v>-1.7829893471684884E-3</v>
      </c>
      <c r="Y154" s="179">
        <f t="shared" si="136"/>
        <v>-3.4769195249712004E-3</v>
      </c>
    </row>
    <row r="155" spans="1:25" s="43" customFormat="1" ht="15" customHeight="1" outlineLevel="1">
      <c r="A155"/>
      <c r="B155" s="40" t="s">
        <v>82</v>
      </c>
      <c r="C155" s="41" t="s">
        <v>172</v>
      </c>
      <c r="D155" s="227">
        <f>IFERROR('Ανάπτυξη δικτύου '!E45/'Ενεργές Συνδέσεις'!E22,0)</f>
        <v>18.955815885676301</v>
      </c>
      <c r="E155" s="228">
        <f>IFERROR('Ανάπτυξη δικτύου '!G45/'Ενεργές Συνδέσεις'!G22,0)</f>
        <v>18.072262773722628</v>
      </c>
      <c r="F155" s="149">
        <f t="shared" si="126"/>
        <v>-4.661118873924696E-2</v>
      </c>
      <c r="G155" s="228">
        <f>IFERROR('Ανάπτυξη δικτύου '!J45/'Ενεργές Συνδέσεις'!J22,0)</f>
        <v>17.136889250814331</v>
      </c>
      <c r="H155" s="149">
        <f t="shared" si="127"/>
        <v>-5.1757410492522561E-2</v>
      </c>
      <c r="I155" s="228">
        <f>IFERROR('Ανάπτυξη δικτύου '!M45/'Ενεργές Συνδέσεις'!M22,0)</f>
        <v>17.424678332475551</v>
      </c>
      <c r="J155" s="149">
        <f t="shared" si="128"/>
        <v>1.6793542716484824E-2</v>
      </c>
      <c r="K155" s="228">
        <f>IFERROR('Ανάπτυξη δικτύου '!S45/'Ενεργές Συνδέσεις'!S22,0)</f>
        <v>17.358704909819636</v>
      </c>
      <c r="L155" s="149">
        <f t="shared" si="129"/>
        <v>-3.7862060577012824E-3</v>
      </c>
      <c r="M155" s="179">
        <f t="shared" si="130"/>
        <v>-2.1763845879145816E-2</v>
      </c>
      <c r="O155" s="231">
        <f>IFERROR('Ανάπτυξη δικτύου '!Y45/'Ενεργές Συνδέσεις'!AA22,0)</f>
        <v>17.289584877687172</v>
      </c>
      <c r="P155" s="149">
        <f t="shared" si="131"/>
        <v>-3.9818657262479977E-3</v>
      </c>
      <c r="Q155" s="228">
        <f>IFERROR('Ανάπτυξη δικτύου '!AB45/'Ενεργές Συνδέσεις'!AF22,0)</f>
        <v>17.145841369334615</v>
      </c>
      <c r="R155" s="149">
        <f t="shared" si="132"/>
        <v>-8.3138785210547916E-3</v>
      </c>
      <c r="S155" s="228">
        <f>IFERROR('Ανάπτυξη δικτύου '!AE45/'Ενεργές Συνδέσεις'!AK22,0)</f>
        <v>16.932630711257652</v>
      </c>
      <c r="T155" s="149">
        <f t="shared" si="133"/>
        <v>-1.2435123683011064E-2</v>
      </c>
      <c r="U155" s="228">
        <f>IFERROR('Ανάπτυξη δικτύου '!AH45/'Ενεργές Συνδέσεις'!AP22,0)</f>
        <v>16.802062211981564</v>
      </c>
      <c r="V155" s="149">
        <f t="shared" si="134"/>
        <v>-7.7110581044727428E-3</v>
      </c>
      <c r="W155" s="228">
        <f>IFERROR('Ανάπτυξη δικτύου '!AK45/'Ενεργές Συνδέσεις'!AU22,0)</f>
        <v>16.648808313566018</v>
      </c>
      <c r="X155" s="149">
        <f t="shared" si="135"/>
        <v>-9.1211362320906264E-3</v>
      </c>
      <c r="Y155" s="179">
        <f t="shared" si="136"/>
        <v>-9.3969820337143073E-3</v>
      </c>
    </row>
    <row r="156" spans="1:25" s="43" customFormat="1" ht="15" customHeight="1" outlineLevel="1">
      <c r="A156"/>
      <c r="B156" s="40" t="s">
        <v>83</v>
      </c>
      <c r="C156" s="41" t="s">
        <v>172</v>
      </c>
      <c r="D156" s="227">
        <f>IFERROR('Ανάπτυξη δικτύου '!E46/'Ενεργές Συνδέσεις'!E23,0)</f>
        <v>27.1482393129026</v>
      </c>
      <c r="E156" s="228">
        <f>IFERROR('Ανάπτυξη δικτύου '!G46/'Ενεργές Συνδέσεις'!G23,0)</f>
        <v>25.894510768187217</v>
      </c>
      <c r="F156" s="149">
        <f t="shared" si="126"/>
        <v>-4.6180841794757933E-2</v>
      </c>
      <c r="G156" s="228">
        <f>IFERROR('Ανάπτυξη δικτύου '!J46/'Ενεργές Συνδέσεις'!J23,0)</f>
        <v>24.126607949412829</v>
      </c>
      <c r="H156" s="149">
        <f t="shared" si="127"/>
        <v>-6.8273265890250012E-2</v>
      </c>
      <c r="I156" s="228">
        <f>IFERROR('Ανάπτυξη δικτύου '!M46/'Ενεργές Συνδέσεις'!M23,0)</f>
        <v>24.087758226037199</v>
      </c>
      <c r="J156" s="149">
        <f t="shared" si="128"/>
        <v>-1.6102439040369082E-3</v>
      </c>
      <c r="K156" s="228">
        <f>IFERROR('Ανάπτυξη δικτύου '!S46/'Ενεργές Συνδέσεις'!S23,0)</f>
        <v>23.956454227812721</v>
      </c>
      <c r="L156" s="149">
        <f t="shared" si="129"/>
        <v>-5.4510675917756263E-3</v>
      </c>
      <c r="M156" s="179">
        <f t="shared" si="130"/>
        <v>-3.0784797644762052E-2</v>
      </c>
      <c r="O156" s="231">
        <f>IFERROR('Ανάπτυξη δικτύου '!Y46/'Ενεργές Συνδέσεις'!AA23,0)</f>
        <v>23.776935661259284</v>
      </c>
      <c r="P156" s="149">
        <f t="shared" si="131"/>
        <v>-7.4935365996283898E-3</v>
      </c>
      <c r="Q156" s="228">
        <f>IFERROR('Ανάπτυξη δικτύου '!AB46/'Ενεργές Συνδέσεις'!AF23,0)</f>
        <v>23.500256888060697</v>
      </c>
      <c r="R156" s="149">
        <f t="shared" si="132"/>
        <v>-1.1636435289236632E-2</v>
      </c>
      <c r="S156" s="228">
        <f>IFERROR('Ανάπτυξη δικτύου '!AE46/'Ενεργές Συνδέσεις'!AK23,0)</f>
        <v>23.106627577319589</v>
      </c>
      <c r="T156" s="149">
        <f t="shared" si="133"/>
        <v>-1.6750000334723639E-2</v>
      </c>
      <c r="U156" s="228">
        <f>IFERROR('Ανάπτυξη δικτύου '!AH46/'Ενεργές Συνδέσεις'!AP23,0)</f>
        <v>22.796881868131869</v>
      </c>
      <c r="V156" s="149">
        <f t="shared" si="134"/>
        <v>-1.3405059139471822E-2</v>
      </c>
      <c r="W156" s="228">
        <f>IFERROR('Ανάπτυξη δικτύου '!AK46/'Ενεργές Συνδέσεις'!AU23,0)</f>
        <v>22.699432080749123</v>
      </c>
      <c r="X156" s="149">
        <f t="shared" si="135"/>
        <v>-4.2746980901354455E-3</v>
      </c>
      <c r="Y156" s="179">
        <f t="shared" si="136"/>
        <v>-1.1527077054145796E-2</v>
      </c>
    </row>
    <row r="157" spans="1:25" outlineLevel="1">
      <c r="B157" s="40" t="s">
        <v>84</v>
      </c>
      <c r="C157" s="41" t="s">
        <v>172</v>
      </c>
      <c r="D157" s="227">
        <f>IFERROR('Ανάπτυξη δικτύου '!E47/'Ενεργές Συνδέσεις'!E24,0)</f>
        <v>49.347766323024061</v>
      </c>
      <c r="E157" s="228">
        <f>IFERROR('Ανάπτυξη δικτύου '!G47/'Ενεργές Συνδέσεις'!G24,0)</f>
        <v>45.761431870669746</v>
      </c>
      <c r="F157" s="149">
        <f t="shared" si="126"/>
        <v>-7.2674706872822487E-2</v>
      </c>
      <c r="G157" s="228">
        <f>IFERROR('Ανάπτυξη δικτύου '!J47/'Ενεργές Συνδέσεις'!J24,0)</f>
        <v>36.717224880382773</v>
      </c>
      <c r="H157" s="149">
        <f t="shared" si="127"/>
        <v>-0.19763819925581813</v>
      </c>
      <c r="I157" s="228">
        <f>IFERROR('Ανάπτυξη δικτύου '!M47/'Ενεργές Συνδέσεις'!M24,0)</f>
        <v>50.680500000000002</v>
      </c>
      <c r="J157" s="149">
        <f t="shared" si="128"/>
        <v>0.38029222429273263</v>
      </c>
      <c r="K157" s="228">
        <f>IFERROR('Ανάπτυξη δικτύου '!S47/'Ενεργές Συνδέσεις'!S24,0)</f>
        <v>49.817158859470467</v>
      </c>
      <c r="L157" s="149">
        <f t="shared" si="129"/>
        <v>-1.7034976776660347E-2</v>
      </c>
      <c r="M157" s="179">
        <f t="shared" si="130"/>
        <v>2.369547246569903E-3</v>
      </c>
      <c r="N157" s="43"/>
      <c r="O157" s="231">
        <f>IFERROR('Ανάπτυξη δικτύου '!Y47/'Ενεργές Συνδέσεις'!AA24,0)</f>
        <v>49.532602339181281</v>
      </c>
      <c r="P157" s="149">
        <f t="shared" si="131"/>
        <v>-5.7120182443943356E-3</v>
      </c>
      <c r="Q157" s="228">
        <f>IFERROR('Ανάπτυξη δικτύου '!AB47/'Ενεργές Συνδέσεις'!AF24,0)</f>
        <v>48.469424778761059</v>
      </c>
      <c r="R157" s="149">
        <f t="shared" si="132"/>
        <v>-2.1464197522673405E-2</v>
      </c>
      <c r="S157" s="228">
        <f>IFERROR('Ανάπτυξη δικτύου '!AE47/'Ενεργές Συνδέσεις'!AK24,0)</f>
        <v>46.242248376623373</v>
      </c>
      <c r="T157" s="149">
        <f t="shared" si="133"/>
        <v>-4.595013067111163E-2</v>
      </c>
      <c r="U157" s="228">
        <f>IFERROR('Ανάπτυξη δικτύου '!AH47/'Ενεργές Συνδέσεις'!AP24,0)</f>
        <v>46.831165413533832</v>
      </c>
      <c r="V157" s="149">
        <f t="shared" si="134"/>
        <v>1.2735475838328214E-2</v>
      </c>
      <c r="W157" s="228">
        <f>IFERROR('Ανάπτυξη δικτύου '!AK47/'Ενεργές Συνδέσεις'!AU24,0)</f>
        <v>46.024209416725228</v>
      </c>
      <c r="X157" s="149">
        <f t="shared" si="135"/>
        <v>-1.7231174788902438E-2</v>
      </c>
      <c r="Y157" s="179">
        <f t="shared" si="136"/>
        <v>-1.8198258957527136E-2</v>
      </c>
    </row>
    <row r="158" spans="1:25" s="43" customFormat="1" ht="15" customHeight="1" outlineLevel="1">
      <c r="A158"/>
      <c r="B158" s="40" t="s">
        <v>86</v>
      </c>
      <c r="C158" s="41" t="s">
        <v>172</v>
      </c>
      <c r="D158" s="227">
        <f>IFERROR('Ανάπτυξη δικτύου '!E48/'Ενεργές Συνδέσεις'!E25,0)</f>
        <v>34.364772599663105</v>
      </c>
      <c r="E158" s="228">
        <f>IFERROR('Ανάπτυξη δικτύου '!G48/'Ενεργές Συνδέσεις'!G25,0)</f>
        <v>32.664637974683544</v>
      </c>
      <c r="F158" s="149">
        <f t="shared" si="126"/>
        <v>-4.9473181294853931E-2</v>
      </c>
      <c r="G158" s="228">
        <f>IFERROR('Ανάπτυξη δικτύου '!J48/'Ενεργές Συνδέσεις'!J25,0)</f>
        <v>31.264041126508719</v>
      </c>
      <c r="H158" s="149">
        <f t="shared" si="127"/>
        <v>-4.2878076568928933E-2</v>
      </c>
      <c r="I158" s="228">
        <f>IFERROR('Ανάπτυξη δικτύου '!M48/'Ενεργές Συνδέσεις'!M25,0)</f>
        <v>30.948586911213006</v>
      </c>
      <c r="J158" s="149">
        <f t="shared" si="128"/>
        <v>-1.0090001289956074E-2</v>
      </c>
      <c r="K158" s="228">
        <f>IFERROR('Ανάπτυξη δικτύου '!S48/'Ενεργές Συνδέσεις'!S25,0)</f>
        <v>39.247633587786261</v>
      </c>
      <c r="L158" s="149">
        <f t="shared" si="129"/>
        <v>0.26815591614512202</v>
      </c>
      <c r="M158" s="179">
        <f t="shared" si="130"/>
        <v>3.3772560518437578E-2</v>
      </c>
      <c r="O158" s="231">
        <f>IFERROR('Ανάπτυξη δικτύου '!Y48/'Ενεργές Συνδέσεις'!AA25,0)</f>
        <v>40.214988216810681</v>
      </c>
      <c r="P158" s="149">
        <f t="shared" si="131"/>
        <v>2.4647463823792373E-2</v>
      </c>
      <c r="Q158" s="228">
        <f>IFERROR('Ανάπτυξη δικτύου '!AB48/'Ενεργές Συνδέσεις'!AF25,0)</f>
        <v>41.123406798655211</v>
      </c>
      <c r="R158" s="149">
        <f t="shared" si="132"/>
        <v>2.258905502960689E-2</v>
      </c>
      <c r="S158" s="228">
        <f>IFERROR('Ανάπτυξη δικτύου '!AE48/'Ενεργές Συνδέσεις'!AK25,0)</f>
        <v>41.870049893086247</v>
      </c>
      <c r="T158" s="149">
        <f t="shared" si="133"/>
        <v>1.8156158561635809E-2</v>
      </c>
      <c r="U158" s="228">
        <f>IFERROR('Ανάπτυξη δικτύου '!AH48/'Ενεργές Συνδέσεις'!AP25,0)</f>
        <v>43.462081200955303</v>
      </c>
      <c r="V158" s="149">
        <f t="shared" si="134"/>
        <v>3.8023152872620286E-2</v>
      </c>
      <c r="W158" s="228">
        <f>IFERROR('Ανάπτυξη δικτύου '!AK48/'Ενεργές Συνδέσεις'!AU25,0)</f>
        <v>44.207071170875693</v>
      </c>
      <c r="X158" s="149">
        <f t="shared" si="135"/>
        <v>1.714114808436773E-2</v>
      </c>
      <c r="Y158" s="179">
        <f t="shared" si="136"/>
        <v>2.3943395794065347E-2</v>
      </c>
    </row>
    <row r="159" spans="1:25" outlineLevel="1">
      <c r="B159" s="40" t="s">
        <v>87</v>
      </c>
      <c r="C159" s="41" t="s">
        <v>172</v>
      </c>
      <c r="D159" s="227">
        <f>IFERROR('Ανάπτυξη δικτύου '!E49/'Ενεργές Συνδέσεις'!E26,0)</f>
        <v>37.962311557788944</v>
      </c>
      <c r="E159" s="228">
        <f>IFERROR('Ανάπτυξη δικτύου '!G49/'Ενεργές Συνδέσεις'!G26,0)</f>
        <v>45.969745222929937</v>
      </c>
      <c r="F159" s="149">
        <f t="shared" si="126"/>
        <v>0.21093114029559307</v>
      </c>
      <c r="G159" s="228">
        <f>IFERROR('Ανάπτυξη δικτύου '!J49/'Ενεργές Συνδέσεις'!J26,0)</f>
        <v>34.106092436974791</v>
      </c>
      <c r="H159" s="149">
        <f t="shared" si="127"/>
        <v>-0.25807523466624516</v>
      </c>
      <c r="I159" s="228">
        <f>IFERROR('Ανάπτυξη δικτύου '!M49/'Ενεργές Συνδέσεις'!M26,0)</f>
        <v>33.533519553072622</v>
      </c>
      <c r="J159" s="149">
        <f t="shared" si="128"/>
        <v>-1.6787994255285481E-2</v>
      </c>
      <c r="K159" s="228">
        <f>IFERROR('Ανάπτυξη δικτύου '!S49/'Ενεργές Συνδέσεις'!S26,0)</f>
        <v>32.469534050179213</v>
      </c>
      <c r="L159" s="149">
        <f t="shared" si="129"/>
        <v>-3.1729013747258693E-2</v>
      </c>
      <c r="M159" s="179">
        <f t="shared" si="130"/>
        <v>-3.831940728347849E-2</v>
      </c>
      <c r="N159" s="43"/>
      <c r="O159" s="231">
        <f>IFERROR('Ανάπτυξη δικτύου '!Y49/'Ενεργές Συνδέσεις'!AA26,0)</f>
        <v>31.493197278911566</v>
      </c>
      <c r="P159" s="149">
        <f t="shared" si="131"/>
        <v>-3.0069318819259686E-2</v>
      </c>
      <c r="Q159" s="228">
        <f>IFERROR('Ανάπτυξη δικτύου '!AB49/'Ενεργές Συνδέσεις'!AF26,0)</f>
        <v>41.239393939393942</v>
      </c>
      <c r="R159" s="149">
        <f t="shared" si="132"/>
        <v>0.30946990152087894</v>
      </c>
      <c r="S159" s="228">
        <f>IFERROR('Ανάπτυξη δικτύου '!AE49/'Ενεργές Συνδέσεις'!AK26,0)</f>
        <v>63.106849315068494</v>
      </c>
      <c r="T159" s="149">
        <f t="shared" si="133"/>
        <v>0.5302564680705858</v>
      </c>
      <c r="U159" s="228">
        <f>IFERROR('Ανάπτυξη δικτύου '!AH49/'Ενεργές Συνδέσεις'!AP26,0)</f>
        <v>78.781954887218049</v>
      </c>
      <c r="V159" s="149">
        <f t="shared" si="134"/>
        <v>0.24838992506011059</v>
      </c>
      <c r="W159" s="228">
        <f>IFERROR('Ανάπτυξη δικτύου '!AK49/'Ενεργές Συνδέσεις'!AU26,0)</f>
        <v>93.632676709154111</v>
      </c>
      <c r="X159" s="149">
        <f t="shared" si="135"/>
        <v>0.18850410405778739</v>
      </c>
      <c r="Y159" s="179">
        <f t="shared" si="136"/>
        <v>0.31311472454866385</v>
      </c>
    </row>
    <row r="160" spans="1:25" ht="15" customHeight="1" outlineLevel="1">
      <c r="B160" s="40" t="s">
        <v>88</v>
      </c>
      <c r="C160" s="41" t="s">
        <v>172</v>
      </c>
      <c r="D160" s="227">
        <f>IFERROR('Ανάπτυξη δικτύου '!E50/'Ενεργές Συνδέσεις'!E27,0)</f>
        <v>0</v>
      </c>
      <c r="E160" s="228">
        <f>IFERROR('Ανάπτυξη δικτύου '!G50/'Ενεργές Συνδέσεις'!G27,0)</f>
        <v>0</v>
      </c>
      <c r="F160" s="149">
        <f t="shared" si="126"/>
        <v>0</v>
      </c>
      <c r="G160" s="228">
        <f>IFERROR('Ανάπτυξη δικτύου '!J50/'Ενεργές Συνδέσεις'!J27,0)</f>
        <v>358.35714285714283</v>
      </c>
      <c r="H160" s="149">
        <f t="shared" si="127"/>
        <v>0</v>
      </c>
      <c r="I160" s="228">
        <f>IFERROR('Ανάπτυξη δικτύου '!M50/'Ενεργές Συνδέσεις'!M27,0)</f>
        <v>157.625</v>
      </c>
      <c r="J160" s="149">
        <f t="shared" si="128"/>
        <v>-0.56014550528204099</v>
      </c>
      <c r="K160" s="228">
        <f>IFERROR('Ανάπτυξη δικτύου '!S50/'Ενεργές Συνδέσεις'!S27,0)</f>
        <v>463.35142857142853</v>
      </c>
      <c r="L160" s="149">
        <f t="shared" si="129"/>
        <v>1.9395808315395942</v>
      </c>
      <c r="M160" s="179">
        <f t="shared" si="130"/>
        <v>0</v>
      </c>
      <c r="N160" s="43"/>
      <c r="O160" s="231">
        <f>IFERROR('Ανάπτυξη δικτύου '!Y50/'Ενεργές Συνδέσεις'!AA27,0)</f>
        <v>398.16222222222223</v>
      </c>
      <c r="P160" s="149">
        <f t="shared" si="131"/>
        <v>-0.14069063421298372</v>
      </c>
      <c r="Q160" s="228">
        <f>IFERROR('Ανάπτυξη δικτύου '!AB50/'Ενεργές Συνδέσεις'!AF27,0)</f>
        <v>294.54583333333335</v>
      </c>
      <c r="R160" s="149">
        <f t="shared" si="132"/>
        <v>-0.26023661489175265</v>
      </c>
      <c r="S160" s="228">
        <f>IFERROR('Ανάπτυξη δικτύου '!AE50/'Ενεργές Συνδέσεις'!AK27,0)</f>
        <v>259.66969696969699</v>
      </c>
      <c r="T160" s="149">
        <f t="shared" si="133"/>
        <v>-0.11840648353075676</v>
      </c>
      <c r="U160" s="228">
        <f>IFERROR('Ανάπτυξη δικτύου '!AH50/'Ενεργές Συνδέσεις'!AP27,0)</f>
        <v>238.05840000000001</v>
      </c>
      <c r="V160" s="149">
        <f t="shared" si="134"/>
        <v>-8.3226103091339848E-2</v>
      </c>
      <c r="W160" s="228">
        <f>IFERROR('Ανάπτυξη δικτύου '!AK50/'Ενεργές Συνδέσεις'!AU27,0)</f>
        <v>212.38200000000001</v>
      </c>
      <c r="X160" s="149">
        <f t="shared" si="135"/>
        <v>-0.10785756772287808</v>
      </c>
      <c r="Y160" s="179">
        <f t="shared" si="136"/>
        <v>-0.14539699878078205</v>
      </c>
    </row>
    <row r="161" spans="2:25" ht="15" customHeight="1" outlineLevel="1">
      <c r="B161" s="396" t="s">
        <v>95</v>
      </c>
      <c r="C161" s="397"/>
      <c r="D161" s="397"/>
      <c r="E161" s="397"/>
      <c r="F161" s="397"/>
      <c r="G161" s="397"/>
      <c r="H161" s="397"/>
      <c r="I161" s="397"/>
      <c r="J161" s="397"/>
      <c r="K161" s="397"/>
      <c r="L161" s="397"/>
      <c r="M161" s="397"/>
      <c r="N161" s="397"/>
      <c r="O161" s="397"/>
      <c r="P161" s="397"/>
      <c r="Q161" s="397"/>
      <c r="R161" s="397"/>
      <c r="S161" s="397"/>
      <c r="T161" s="397"/>
      <c r="U161" s="397"/>
      <c r="V161" s="397"/>
      <c r="W161" s="397"/>
      <c r="X161" s="397"/>
      <c r="Y161" s="398"/>
    </row>
    <row r="162" spans="2:25" ht="15" customHeight="1" outlineLevel="1">
      <c r="B162" s="40" t="s">
        <v>96</v>
      </c>
      <c r="C162" s="38" t="s">
        <v>172</v>
      </c>
      <c r="D162" s="229">
        <f>IFERROR('Ανάπτυξη δικτύου '!E52/'Ενεργές Συνδέσεις'!E29,0)</f>
        <v>21.107754183300766</v>
      </c>
      <c r="E162" s="230">
        <f>IFERROR('Ανάπτυξη δικτύου '!G52/'Ενεργές Συνδέσεις'!G29,0)</f>
        <v>20.901611529177902</v>
      </c>
      <c r="F162" s="149">
        <f t="shared" ref="F162" si="137">IFERROR((E162-D162)/D162,0)</f>
        <v>-9.766204984799012E-3</v>
      </c>
      <c r="G162" s="230">
        <f>IFERROR('Ανάπτυξη δικτύου '!J52/'Ενεργές Συνδέσεις'!J29,0)</f>
        <v>20.485513319145809</v>
      </c>
      <c r="H162" s="149">
        <f t="shared" ref="H162" si="138">IFERROR((G162-E162)/E162,0)</f>
        <v>-1.9907470266167501E-2</v>
      </c>
      <c r="I162" s="230">
        <f>IFERROR('Ανάπτυξη δικτύου '!M52/'Ενεργές Συνδέσεις'!M29,0)</f>
        <v>20.712071178694348</v>
      </c>
      <c r="J162" s="149">
        <f t="shared" ref="J162" si="139">IFERROR((I162-G162)/G162,0)</f>
        <v>1.1059418234679879E-2</v>
      </c>
      <c r="K162" s="228">
        <f>IFERROR('Ανάπτυξη δικτύου '!S52/'Ενεργές Συνδέσεις'!S29,0)</f>
        <v>21.296399304693317</v>
      </c>
      <c r="L162" s="149">
        <f t="shared" ref="L162" si="140">IFERROR((K162-I162)/I162,0)</f>
        <v>2.821196011531879E-2</v>
      </c>
      <c r="M162" s="179">
        <f>IFERROR((K162/D162)^(1/4)-1,0)</f>
        <v>2.2268612524354303E-3</v>
      </c>
      <c r="O162" s="231">
        <f>IFERROR('Ανάπτυξη δικτύου '!Y52/'Ενεργές Συνδέσεις'!AA29,0)</f>
        <v>21.30581961637872</v>
      </c>
      <c r="P162" s="149">
        <f t="shared" ref="P162" si="141">IFERROR((O162-K162)/K162,0)</f>
        <v>4.4234293086940725E-4</v>
      </c>
      <c r="Q162" s="228">
        <f>IFERROR('Ανάπτυξη δικτύου '!AB52/'Ενεργές Συνδέσεις'!AF29,0)</f>
        <v>21.27238601663683</v>
      </c>
      <c r="R162" s="149">
        <f t="shared" ref="R162" si="142">IFERROR((Q162-O162)/O162,0)</f>
        <v>-1.5692238244704062E-3</v>
      </c>
      <c r="S162" s="228">
        <f>IFERROR('Ανάπτυξη δικτύου '!AE52/'Ενεργές Συνδέσεις'!AK29,0)</f>
        <v>21.300335437790956</v>
      </c>
      <c r="T162" s="149">
        <f t="shared" ref="T162" si="143">IFERROR((S162-Q162)/Q162,0)</f>
        <v>1.3138827554307916E-3</v>
      </c>
      <c r="U162" s="228">
        <f>IFERROR('Ανάπτυξη δικτύου '!AH52/'Ενεργές Συνδέσεις'!AP29,0)</f>
        <v>21.450359730047673</v>
      </c>
      <c r="V162" s="149">
        <f t="shared" ref="V162" si="144">IFERROR((U162-S162)/S162,0)</f>
        <v>7.043283083258133E-3</v>
      </c>
      <c r="W162" s="228">
        <f>IFERROR('Ανάπτυξη δικτύου '!AK52/'Ενεργές Συνδέσεις'!AU29,0)</f>
        <v>21.547461139896367</v>
      </c>
      <c r="X162" s="149">
        <f t="shared" ref="X162" si="145">IFERROR((W162-U162)/U162,0)</f>
        <v>4.5267963367847056E-3</v>
      </c>
      <c r="Y162" s="179">
        <f t="shared" ref="Y162" si="146">IFERROR((W162/O162)^(1/4)-1,0)</f>
        <v>2.8234134080713513E-3</v>
      </c>
    </row>
    <row r="163" spans="2:25">
      <c r="B163" s="28"/>
    </row>
    <row r="164" spans="2:25" ht="15.6">
      <c r="D164" s="226"/>
      <c r="N164" s="85"/>
    </row>
    <row r="169" spans="2:25">
      <c r="N169" s="43"/>
    </row>
    <row r="170" spans="2:25">
      <c r="N170" s="43"/>
    </row>
    <row r="172" spans="2:25">
      <c r="N172" s="49"/>
    </row>
  </sheetData>
  <mergeCells count="129">
    <mergeCell ref="O144:X144"/>
    <mergeCell ref="E145:F145"/>
    <mergeCell ref="G145:H145"/>
    <mergeCell ref="I145:J145"/>
    <mergeCell ref="O145:P145"/>
    <mergeCell ref="Q145:R145"/>
    <mergeCell ref="S145:T145"/>
    <mergeCell ref="U145:V145"/>
    <mergeCell ref="W145:X145"/>
    <mergeCell ref="K145:L145"/>
    <mergeCell ref="D144:J144"/>
    <mergeCell ref="K144:L144"/>
    <mergeCell ref="O122:X122"/>
    <mergeCell ref="E123:F123"/>
    <mergeCell ref="G123:H123"/>
    <mergeCell ref="I123:J123"/>
    <mergeCell ref="O123:P123"/>
    <mergeCell ref="Q123:R123"/>
    <mergeCell ref="S123:T123"/>
    <mergeCell ref="U123:V123"/>
    <mergeCell ref="W123:X123"/>
    <mergeCell ref="K123:L123"/>
    <mergeCell ref="D122:J122"/>
    <mergeCell ref="K122:L122"/>
    <mergeCell ref="O100:X100"/>
    <mergeCell ref="E101:F101"/>
    <mergeCell ref="G101:H101"/>
    <mergeCell ref="I101:J101"/>
    <mergeCell ref="O101:P101"/>
    <mergeCell ref="Q101:R101"/>
    <mergeCell ref="S101:T101"/>
    <mergeCell ref="U101:V101"/>
    <mergeCell ref="W101:X101"/>
    <mergeCell ref="D100:J100"/>
    <mergeCell ref="K100:L100"/>
    <mergeCell ref="O78:X78"/>
    <mergeCell ref="E79:F79"/>
    <mergeCell ref="G79:H79"/>
    <mergeCell ref="I79:J79"/>
    <mergeCell ref="O79:P79"/>
    <mergeCell ref="Q79:R79"/>
    <mergeCell ref="S79:T79"/>
    <mergeCell ref="U79:V79"/>
    <mergeCell ref="W79:X79"/>
    <mergeCell ref="K79:L79"/>
    <mergeCell ref="D78:J78"/>
    <mergeCell ref="K78:L78"/>
    <mergeCell ref="Q35:R35"/>
    <mergeCell ref="S35:T35"/>
    <mergeCell ref="U35:V35"/>
    <mergeCell ref="W35:X35"/>
    <mergeCell ref="U57:V57"/>
    <mergeCell ref="W57:X57"/>
    <mergeCell ref="K35:L35"/>
    <mergeCell ref="K57:L57"/>
    <mergeCell ref="D11:J11"/>
    <mergeCell ref="K11:L11"/>
    <mergeCell ref="D34:J34"/>
    <mergeCell ref="K34:L34"/>
    <mergeCell ref="D56:J56"/>
    <mergeCell ref="K56:L56"/>
    <mergeCell ref="B161:Y161"/>
    <mergeCell ref="C34:C36"/>
    <mergeCell ref="C56:C58"/>
    <mergeCell ref="C78:C80"/>
    <mergeCell ref="C100:C102"/>
    <mergeCell ref="C122:C124"/>
    <mergeCell ref="B34:B36"/>
    <mergeCell ref="B56:B58"/>
    <mergeCell ref="B142:Y142"/>
    <mergeCell ref="B120:Y120"/>
    <mergeCell ref="B98:Y98"/>
    <mergeCell ref="B76:Y76"/>
    <mergeCell ref="B54:Y54"/>
    <mergeCell ref="B78:B80"/>
    <mergeCell ref="B100:B102"/>
    <mergeCell ref="B122:B124"/>
    <mergeCell ref="O56:X56"/>
    <mergeCell ref="E57:F57"/>
    <mergeCell ref="G57:H57"/>
    <mergeCell ref="I57:J57"/>
    <mergeCell ref="O57:P57"/>
    <mergeCell ref="Q57:R57"/>
    <mergeCell ref="S57:T57"/>
    <mergeCell ref="O34:X34"/>
    <mergeCell ref="C2:G2"/>
    <mergeCell ref="M144:M146"/>
    <mergeCell ref="M34:M36"/>
    <mergeCell ref="M56:M58"/>
    <mergeCell ref="M78:M80"/>
    <mergeCell ref="M100:M102"/>
    <mergeCell ref="M122:M124"/>
    <mergeCell ref="C144:C146"/>
    <mergeCell ref="E12:F12"/>
    <mergeCell ref="G12:H12"/>
    <mergeCell ref="I12:J12"/>
    <mergeCell ref="K12:L12"/>
    <mergeCell ref="K101:L101"/>
    <mergeCell ref="E35:F35"/>
    <mergeCell ref="G35:H35"/>
    <mergeCell ref="I35:J35"/>
    <mergeCell ref="B5:I5"/>
    <mergeCell ref="J2:L2"/>
    <mergeCell ref="B11:B13"/>
    <mergeCell ref="M11:M13"/>
    <mergeCell ref="Y144:Y146"/>
    <mergeCell ref="B9:Y9"/>
    <mergeCell ref="B28:Y28"/>
    <mergeCell ref="B51:Y51"/>
    <mergeCell ref="B73:Y73"/>
    <mergeCell ref="B95:Y95"/>
    <mergeCell ref="B117:Y117"/>
    <mergeCell ref="B139:Y139"/>
    <mergeCell ref="Y56:Y58"/>
    <mergeCell ref="Y34:Y36"/>
    <mergeCell ref="Y78:Y80"/>
    <mergeCell ref="Y100:Y102"/>
    <mergeCell ref="Y122:Y124"/>
    <mergeCell ref="B144:B146"/>
    <mergeCell ref="B32:Y32"/>
    <mergeCell ref="O12:P12"/>
    <mergeCell ref="U12:V12"/>
    <mergeCell ref="S12:T12"/>
    <mergeCell ref="Q12:R12"/>
    <mergeCell ref="W12:X12"/>
    <mergeCell ref="O11:X11"/>
    <mergeCell ref="C11:C13"/>
    <mergeCell ref="Y11:Y13"/>
    <mergeCell ref="O35:P35"/>
  </mergeCells>
  <hyperlinks>
    <hyperlink ref="J2" location="'Αρχική σελίδα'!A1" display="Πίσω στην αρχική σελίδα" xr:uid="{32508D29-BC75-4FF8-B4E0-C762C28F8B38}"/>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038B-9B25-4AD3-97C1-0AF2E55E0030}">
  <sheetPr>
    <tabColor theme="4" tint="0.79998168889431442"/>
  </sheetPr>
  <dimension ref="B2:AG127"/>
  <sheetViews>
    <sheetView showGridLines="0" zoomScale="85" zoomScaleNormal="85" workbookViewId="0">
      <selection activeCell="D47" sqref="D47:H47"/>
    </sheetView>
  </sheetViews>
  <sheetFormatPr defaultRowHeight="14.45" outlineLevelRow="1"/>
  <cols>
    <col min="1" max="1" width="2.85546875" customWidth="1"/>
    <col min="2" max="2" width="36.7109375" customWidth="1"/>
    <col min="3" max="3" width="15.140625" bestFit="1" customWidth="1"/>
    <col min="4" max="8" width="13.7109375" customWidth="1"/>
    <col min="9" max="9" width="24.7109375" customWidth="1"/>
    <col min="12" max="13" width="11.5703125" customWidth="1"/>
    <col min="14" max="14" width="10" customWidth="1"/>
    <col min="15" max="15" width="7.7109375" customWidth="1"/>
    <col min="16" max="16" width="11.42578125" customWidth="1"/>
    <col min="25" max="25" width="14.7109375" customWidth="1"/>
    <col min="26" max="26" width="14.28515625" customWidth="1"/>
  </cols>
  <sheetData>
    <row r="2" spans="2:33" ht="18.600000000000001">
      <c r="B2" s="1" t="s">
        <v>0</v>
      </c>
      <c r="C2" s="333" t="str">
        <f>'Αρχική Σελίδα'!C3</f>
        <v>Θεσσαλονίκης</v>
      </c>
      <c r="D2" s="333"/>
      <c r="E2" s="333"/>
      <c r="F2" s="333"/>
      <c r="G2" s="333"/>
      <c r="H2" s="81"/>
      <c r="J2" s="334" t="s">
        <v>58</v>
      </c>
      <c r="K2" s="334"/>
      <c r="L2" s="334"/>
    </row>
    <row r="3" spans="2:33" ht="18.600000000000001">
      <c r="B3" s="2" t="s">
        <v>2</v>
      </c>
      <c r="C3" s="37">
        <f>'Αρχική Σελίδα'!C4</f>
        <v>2024</v>
      </c>
      <c r="D3" s="37" t="s">
        <v>3</v>
      </c>
      <c r="E3" s="37">
        <f>C3+4</f>
        <v>2028</v>
      </c>
    </row>
    <row r="4" spans="2:33" ht="14.45" customHeight="1">
      <c r="C4" s="2"/>
      <c r="D4" s="37"/>
      <c r="E4" s="37"/>
    </row>
    <row r="5" spans="2:33" ht="51" customHeight="1">
      <c r="B5" s="335" t="s">
        <v>163</v>
      </c>
      <c r="C5" s="335"/>
      <c r="D5" s="335"/>
      <c r="E5" s="335"/>
      <c r="F5" s="335"/>
      <c r="G5" s="335"/>
      <c r="H5" s="335"/>
      <c r="I5" s="335"/>
    </row>
    <row r="6" spans="2:33">
      <c r="B6" s="198"/>
      <c r="C6" s="198"/>
      <c r="D6" s="198"/>
      <c r="E6" s="198"/>
      <c r="F6" s="198"/>
      <c r="G6" s="198"/>
      <c r="H6" s="198"/>
    </row>
    <row r="7" spans="2:33" ht="18.600000000000001">
      <c r="B7" s="82" t="s">
        <v>173</v>
      </c>
      <c r="C7" s="83"/>
      <c r="D7" s="83"/>
      <c r="E7" s="83"/>
      <c r="F7" s="83"/>
      <c r="G7" s="83"/>
      <c r="H7" s="83"/>
      <c r="I7" s="83"/>
      <c r="J7" s="20"/>
    </row>
    <row r="8" spans="2:33" ht="18.600000000000001">
      <c r="C8" s="2"/>
      <c r="D8" s="37"/>
      <c r="E8" s="37"/>
    </row>
    <row r="9" spans="2:33" ht="15.6" outlineLevel="1">
      <c r="B9" s="332" t="s">
        <v>174</v>
      </c>
      <c r="C9" s="332"/>
      <c r="D9" s="332"/>
      <c r="E9" s="332"/>
      <c r="F9" s="332"/>
      <c r="G9" s="332"/>
      <c r="H9" s="332"/>
      <c r="I9" s="332"/>
    </row>
    <row r="10" spans="2:33"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2:33" ht="29.1" outlineLevel="1">
      <c r="B11" s="50"/>
      <c r="C11" s="51" t="s">
        <v>93</v>
      </c>
      <c r="D11" s="75">
        <f>$C$3</f>
        <v>2024</v>
      </c>
      <c r="E11" s="75">
        <f>$C$3+1</f>
        <v>2025</v>
      </c>
      <c r="F11" s="75">
        <f>$C$3+2</f>
        <v>2026</v>
      </c>
      <c r="G11" s="75">
        <f>$C$3+3</f>
        <v>2027</v>
      </c>
      <c r="H11" s="75">
        <f>$C$3+4</f>
        <v>2028</v>
      </c>
      <c r="I11" s="204" t="str">
        <f>"Ετήσιος ρυθμός ανάπτυξης (CAGR) "&amp;$C$3&amp;" - "&amp;$E$3</f>
        <v>Ετήσιος ρυθμός ανάπτυξης (CAGR) 2024 - 2028</v>
      </c>
    </row>
    <row r="12" spans="2:33" outlineLevel="1">
      <c r="B12" s="40" t="s">
        <v>74</v>
      </c>
      <c r="C12" s="52" t="s">
        <v>175</v>
      </c>
      <c r="D12" s="170">
        <f>IFERROR(Επενδύσεις!D12/'Ενεργοί Πελάτες'!X14,0)</f>
        <v>917.88597909029784</v>
      </c>
      <c r="E12" s="170">
        <f>IFERROR(Επενδύσεις!E12/'Ενεργοί Πελάτες'!AA14,0)</f>
        <v>629.68526192981278</v>
      </c>
      <c r="F12" s="170">
        <f>IFERROR(Επενδύσεις!F12/'Ενεργοί Πελάτες'!AD14,0)</f>
        <v>626.49331286551205</v>
      </c>
      <c r="G12" s="170">
        <f>IFERROR(Επενδύσεις!G12/'Ενεργοί Πελάτες'!AG14,0)</f>
        <v>632.31363497601808</v>
      </c>
      <c r="H12" s="170">
        <f>IFERROR(Επενδύσεις!H12/'Ενεργοί Πελάτες'!AJ14,0)</f>
        <v>694.04859994265621</v>
      </c>
      <c r="I12" s="179">
        <f>IFERROR((H12/D12)^(1/4)-1,0)</f>
        <v>-6.7496894880549441E-2</v>
      </c>
    </row>
    <row r="13" spans="2:33" outlineLevel="1">
      <c r="B13" s="40" t="s">
        <v>75</v>
      </c>
      <c r="C13" s="52" t="s">
        <v>175</v>
      </c>
      <c r="D13" s="170">
        <f>IFERROR(Επενδύσεις!D13/'Ενεργοί Πελάτες'!X15,0)</f>
        <v>3141.79845340776</v>
      </c>
      <c r="E13" s="170">
        <f>IFERROR(Επενδύσεις!E13/'Ενεργοί Πελάτες'!AA15,0)</f>
        <v>1997.1472182287112</v>
      </c>
      <c r="F13" s="170">
        <f>IFERROR(Επενδύσεις!F13/'Ενεργοί Πελάτες'!AD15,0)</f>
        <v>6033.7877552278451</v>
      </c>
      <c r="G13" s="170">
        <f>IFERROR(Επενδύσεις!G13/'Ενεργοί Πελάτες'!AG15,0)</f>
        <v>6797.8362959847154</v>
      </c>
      <c r="H13" s="170">
        <f>IFERROR(Επενδύσεις!H13/'Ενεργοί Πελάτες'!AJ15,0)</f>
        <v>1721.6367520099298</v>
      </c>
      <c r="I13" s="179">
        <f t="shared" ref="I13:I25" si="0">IFERROR((H13/D13)^(1/4)-1,0)</f>
        <v>-0.13961902046312868</v>
      </c>
    </row>
    <row r="14" spans="2:33" outlineLevel="1">
      <c r="B14" s="40" t="s">
        <v>76</v>
      </c>
      <c r="C14" s="52" t="s">
        <v>175</v>
      </c>
      <c r="D14" s="170">
        <f>IFERROR(Επενδύσεις!D14/'Ενεργοί Πελάτες'!X16,0)</f>
        <v>2270.6149654521041</v>
      </c>
      <c r="E14" s="170">
        <f>IFERROR(Επενδύσεις!E14/'Ενεργοί Πελάτες'!AA16,0)</f>
        <v>1894.4811425798366</v>
      </c>
      <c r="F14" s="170">
        <f>IFERROR(Επενδύσεις!F14/'Ενεργοί Πελάτες'!AD16,0)</f>
        <v>2096.8471051996785</v>
      </c>
      <c r="G14" s="170">
        <f>IFERROR(Επενδύσεις!G14/'Ενεργοί Πελάτες'!AG16,0)</f>
        <v>2246.969623664098</v>
      </c>
      <c r="H14" s="170">
        <f>IFERROR(Επενδύσεις!H14/'Ενεργοί Πελάτες'!AJ16,0)</f>
        <v>1614.62165721836</v>
      </c>
      <c r="I14" s="179">
        <f t="shared" si="0"/>
        <v>-8.1705846336195931E-2</v>
      </c>
    </row>
    <row r="15" spans="2:33" outlineLevel="1">
      <c r="B15" s="40" t="s">
        <v>77</v>
      </c>
      <c r="C15" s="52" t="s">
        <v>175</v>
      </c>
      <c r="D15" s="170">
        <f>IFERROR(Επενδύσεις!D15/'Ενεργοί Πελάτες'!X17,0)</f>
        <v>1192.0731483760721</v>
      </c>
      <c r="E15" s="170">
        <f>IFERROR(Επενδύσεις!E15/'Ενεργοί Πελάτες'!AA17,0)</f>
        <v>791.61167369261807</v>
      </c>
      <c r="F15" s="170">
        <f>IFERROR(Επενδύσεις!F15/'Ενεργοί Πελάτες'!AD17,0)</f>
        <v>786.95065089570107</v>
      </c>
      <c r="G15" s="170">
        <f>IFERROR(Επενδύσεις!G15/'Ενεργοί Πελάτες'!AG17,0)</f>
        <v>795.93535477922978</v>
      </c>
      <c r="H15" s="170">
        <f>IFERROR(Επενδύσεις!H15/'Ενεργοί Πελάτες'!AJ17,0)</f>
        <v>863.45902497767713</v>
      </c>
      <c r="I15" s="179">
        <f t="shared" si="0"/>
        <v>-7.7461059381721098E-2</v>
      </c>
    </row>
    <row r="16" spans="2:33" outlineLevel="1">
      <c r="B16" s="40" t="s">
        <v>78</v>
      </c>
      <c r="C16" s="52" t="s">
        <v>175</v>
      </c>
      <c r="D16" s="170">
        <f>IFERROR(Επενδύσεις!D16/'Ενεργοί Πελάτες'!X18,0)</f>
        <v>2484.0679086653831</v>
      </c>
      <c r="E16" s="170">
        <f>IFERROR(Επενδύσεις!E16/'Ενεργοί Πελάτες'!AA18,0)</f>
        <v>1422.2045040811317</v>
      </c>
      <c r="F16" s="170">
        <f>IFERROR(Επενδύσεις!F16/'Ενεργοί Πελάτες'!AD18,0)</f>
        <v>1375.9734516180042</v>
      </c>
      <c r="G16" s="170">
        <f>IFERROR(Επενδύσεις!G16/'Ενεργοί Πελάτες'!AG18,0)</f>
        <v>1555.0303665689173</v>
      </c>
      <c r="H16" s="170">
        <f>IFERROR(Επενδύσεις!H16/'Ενεργοί Πελάτες'!AJ18,0)</f>
        <v>2235.4796619057201</v>
      </c>
      <c r="I16" s="179">
        <f t="shared" si="0"/>
        <v>-2.6016017761892773E-2</v>
      </c>
    </row>
    <row r="17" spans="2:33" outlineLevel="1">
      <c r="B17" s="40" t="s">
        <v>79</v>
      </c>
      <c r="C17" s="52" t="s">
        <v>175</v>
      </c>
      <c r="D17" s="170">
        <f>IFERROR(Επενδύσεις!D17/'Ενεργοί Πελάτες'!X19,0)</f>
        <v>924.37863004206474</v>
      </c>
      <c r="E17" s="170">
        <f>IFERROR(Επενδύσεις!E17/'Ενεργοί Πελάτες'!AA19,0)</f>
        <v>681.04830653529973</v>
      </c>
      <c r="F17" s="170">
        <f>IFERROR(Επενδύσεις!F17/'Ενεργοί Πελάτες'!AD19,0)</f>
        <v>676.72795148197963</v>
      </c>
      <c r="G17" s="170">
        <f>IFERROR(Επενδύσεις!G17/'Ενεργοί Πελάτες'!AG19,0)</f>
        <v>681.57233330735608</v>
      </c>
      <c r="H17" s="170">
        <f>IFERROR(Επενδύσεις!H17/'Ενεργοί Πελάτες'!AJ19,0)</f>
        <v>770.79293685769449</v>
      </c>
      <c r="I17" s="179">
        <f t="shared" si="0"/>
        <v>-4.4409205549578945E-2</v>
      </c>
    </row>
    <row r="18" spans="2:33" outlineLevel="1">
      <c r="B18" s="40" t="s">
        <v>80</v>
      </c>
      <c r="C18" s="52" t="s">
        <v>175</v>
      </c>
      <c r="D18" s="170">
        <f>IFERROR(Επενδύσεις!D18/'Ενεργοί Πελάτες'!X20,0)</f>
        <v>1463.2627309153775</v>
      </c>
      <c r="E18" s="170">
        <f>IFERROR(Επενδύσεις!E18/'Ενεργοί Πελάτες'!AA20,0)</f>
        <v>804.62426810165368</v>
      </c>
      <c r="F18" s="170">
        <f>IFERROR(Επενδύσεις!F18/'Ενεργοί Πελάτες'!AD20,0)</f>
        <v>778.12910845668887</v>
      </c>
      <c r="G18" s="170">
        <f>IFERROR(Επενδύσεις!G18/'Ενεργοί Πελάτες'!AG20,0)</f>
        <v>888.51724403514743</v>
      </c>
      <c r="H18" s="170">
        <f>IFERROR(Επενδύσεις!H18/'Ενεργοί Πελάτες'!AJ20,0)</f>
        <v>969.40587310096998</v>
      </c>
      <c r="I18" s="179">
        <f t="shared" si="0"/>
        <v>-9.7814518684648522E-2</v>
      </c>
    </row>
    <row r="19" spans="2:33" outlineLevel="1">
      <c r="B19" s="40" t="s">
        <v>81</v>
      </c>
      <c r="C19" s="52" t="s">
        <v>175</v>
      </c>
      <c r="D19" s="170">
        <f>IFERROR(Επενδύσεις!D19/'Ενεργοί Πελάτες'!X21,0)</f>
        <v>1700.3030378582594</v>
      </c>
      <c r="E19" s="170">
        <f>IFERROR(Επενδύσεις!E19/'Ενεργοί Πελάτες'!AA21,0)</f>
        <v>926.73027818116793</v>
      </c>
      <c r="F19" s="170">
        <f>IFERROR(Επενδύσεις!F19/'Ενεργοί Πελάτες'!AD21,0)</f>
        <v>2037.784503372714</v>
      </c>
      <c r="G19" s="170">
        <f>IFERROR(Επενδύσεις!G19/'Ενεργοί Πελάτες'!AG21,0)</f>
        <v>895.22812720222726</v>
      </c>
      <c r="H19" s="170">
        <f>IFERROR(Επενδύσεις!H19/'Ενεργοί Πελάτες'!AJ21,0)</f>
        <v>969.91151851862435</v>
      </c>
      <c r="I19" s="179">
        <f t="shared" si="0"/>
        <v>-0.1309366275024858</v>
      </c>
    </row>
    <row r="20" spans="2:33" outlineLevel="1">
      <c r="B20" s="40" t="s">
        <v>82</v>
      </c>
      <c r="C20" s="52" t="s">
        <v>175</v>
      </c>
      <c r="D20" s="170">
        <f>IFERROR(Επενδύσεις!D20/'Ενεργοί Πελάτες'!X22,0)</f>
        <v>1411.735608875553</v>
      </c>
      <c r="E20" s="170">
        <f>IFERROR(Επενδύσεις!E20/'Ενεργοί Πελάτες'!AA22,0)</f>
        <v>855.2581705142702</v>
      </c>
      <c r="F20" s="170">
        <f>IFERROR(Επενδύσεις!F20/'Ενεργοί Πελάτες'!AD22,0)</f>
        <v>794.00698527354382</v>
      </c>
      <c r="G20" s="170">
        <f>IFERROR(Επενδύσεις!G20/'Ενεργοί Πελάτες'!AG22,0)</f>
        <v>846.82030856510812</v>
      </c>
      <c r="H20" s="170">
        <f>IFERROR(Επενδύσεις!H20/'Ενεργοί Πελάτες'!AJ22,0)</f>
        <v>871.84102039698894</v>
      </c>
      <c r="I20" s="179">
        <f t="shared" si="0"/>
        <v>-0.11351583487202366</v>
      </c>
    </row>
    <row r="21" spans="2:33" outlineLevel="1">
      <c r="B21" s="40" t="s">
        <v>83</v>
      </c>
      <c r="C21" s="52" t="s">
        <v>175</v>
      </c>
      <c r="D21" s="170">
        <f>IFERROR(Επενδύσεις!D21/'Ενεργοί Πελάτες'!X23,0)</f>
        <v>1982.9970315622938</v>
      </c>
      <c r="E21" s="170">
        <f>IFERROR(Επενδύσεις!E21/'Ενεργοί Πελάτες'!AA23,0)</f>
        <v>1318.6567645203918</v>
      </c>
      <c r="F21" s="170">
        <f>IFERROR(Επενδύσεις!F21/'Ενεργοί Πελάτες'!AD23,0)</f>
        <v>1345.2668525708</v>
      </c>
      <c r="G21" s="170">
        <f>IFERROR(Επενδύσεις!G21/'Ενεργοί Πελάτες'!AG23,0)</f>
        <v>3570.0853849109926</v>
      </c>
      <c r="H21" s="170">
        <f>IFERROR(Επενδύσεις!H21/'Ενεργοί Πελάτες'!AJ23,0)</f>
        <v>1760.1894264620528</v>
      </c>
      <c r="I21" s="179">
        <f t="shared" si="0"/>
        <v>-2.9357426759447081E-2</v>
      </c>
    </row>
    <row r="22" spans="2:33" outlineLevel="1">
      <c r="B22" s="40" t="s">
        <v>84</v>
      </c>
      <c r="C22" s="52" t="s">
        <v>175</v>
      </c>
      <c r="D22" s="170">
        <f>IFERROR(Επενδύσεις!D22/'Ενεργοί Πελάτες'!X24,0)</f>
        <v>15156.253902128252</v>
      </c>
      <c r="E22" s="170">
        <f>IFERROR(Επενδύσεις!E22/'Ενεργοί Πελάτες'!AA24,0)</f>
        <v>2321.1784920946052</v>
      </c>
      <c r="F22" s="170">
        <f>IFERROR(Επενδύσεις!F22/'Ενεργοί Πελάτες'!AD24,0)</f>
        <v>1716.6834763342167</v>
      </c>
      <c r="G22" s="170">
        <f>IFERROR(Επενδύσεις!G22/'Ενεργοί Πελάτες'!AG24,0)</f>
        <v>2914.2611024583521</v>
      </c>
      <c r="H22" s="170">
        <f>IFERROR(Επενδύσεις!H22/'Ενεργοί Πελάτες'!AJ24,0)</f>
        <v>2379.359982120156</v>
      </c>
      <c r="I22" s="179">
        <f t="shared" si="0"/>
        <v>-0.37054154675619999</v>
      </c>
    </row>
    <row r="23" spans="2:33" outlineLevel="1">
      <c r="B23" s="40" t="s">
        <v>86</v>
      </c>
      <c r="C23" s="52" t="s">
        <v>175</v>
      </c>
      <c r="D23" s="170">
        <f>IFERROR(Επενδύσεις!D23/'Ενεργοί Πελάτες'!X25,0)</f>
        <v>5876.199440448182</v>
      </c>
      <c r="E23" s="170">
        <f>IFERROR(Επενδύσεις!E23/'Ενεργοί Πελάτες'!AA25,0)</f>
        <v>3069.27584288654</v>
      </c>
      <c r="F23" s="170">
        <f>IFERROR(Επενδύσεις!F23/'Ενεργοί Πελάτες'!AD25,0)</f>
        <v>3038.8541651562559</v>
      </c>
      <c r="G23" s="170">
        <f>IFERROR(Επενδύσεις!G23/'Ενεργοί Πελάτες'!AG25,0)</f>
        <v>3842.4605126118468</v>
      </c>
      <c r="H23" s="170">
        <f>IFERROR(Επενδύσεις!H23/'Ενεργοί Πελάτες'!AJ25,0)</f>
        <v>4607.7014138690929</v>
      </c>
      <c r="I23" s="179">
        <f t="shared" si="0"/>
        <v>-5.8984124660877546E-2</v>
      </c>
    </row>
    <row r="24" spans="2:33" outlineLevel="1">
      <c r="B24" s="40" t="s">
        <v>87</v>
      </c>
      <c r="C24" s="52" t="s">
        <v>175</v>
      </c>
      <c r="D24" s="170">
        <f>IFERROR(Επενδύσεις!D24/'Ενεργοί Πελάτες'!X26,0)</f>
        <v>2450.9083035372482</v>
      </c>
      <c r="E24" s="170">
        <f>IFERROR(Επενδύσεις!E24/'Ενεργοί Πελάτες'!AA26,0)</f>
        <v>32721.225881615468</v>
      </c>
      <c r="F24" s="170">
        <f>IFERROR(Επενδύσεις!F24/'Ενεργοί Πελάτες'!AD26,0)</f>
        <v>17360.316331202805</v>
      </c>
      <c r="G24" s="170">
        <f>IFERROR(Επενδύσεις!G24/'Ενεργοί Πελάτες'!AG26,0)</f>
        <v>13551.126852726331</v>
      </c>
      <c r="H24" s="170">
        <f>IFERROR(Επενδύσεις!H24/'Ενεργοί Πελάτες'!AJ26,0)</f>
        <v>16495.669380005224</v>
      </c>
      <c r="I24" s="179">
        <f t="shared" si="0"/>
        <v>0.61068539270562328</v>
      </c>
    </row>
    <row r="25" spans="2:33" outlineLevel="1">
      <c r="B25" s="40" t="s">
        <v>88</v>
      </c>
      <c r="C25" s="52" t="s">
        <v>175</v>
      </c>
      <c r="D25" s="170">
        <f>IFERROR(Επενδύσεις!D25/'Ενεργοί Πελάτες'!X27,0)</f>
        <v>14656.47777730407</v>
      </c>
      <c r="E25" s="170">
        <f>IFERROR(Επενδύσεις!E25/'Ενεργοί Πελάτες'!AA27,0)</f>
        <v>7163.8087106892726</v>
      </c>
      <c r="F25" s="170">
        <f>IFERROR(Επενδύσεις!F25/'Ενεργοί Πελάτες'!AD27,0)</f>
        <v>20339.761010051239</v>
      </c>
      <c r="G25" s="170">
        <f>IFERROR(Επενδύσεις!G25/'Ενεργοί Πελάτες'!AG27,0)</f>
        <v>8858.183527905725</v>
      </c>
      <c r="H25" s="170">
        <f>IFERROR(Επενδύσεις!H25/'Ενεργοί Πελάτες'!AJ27,0)</f>
        <v>5746.2055782082416</v>
      </c>
      <c r="I25" s="179">
        <f t="shared" si="0"/>
        <v>-0.20870597504985033</v>
      </c>
    </row>
    <row r="26" spans="2:33" outlineLevel="1">
      <c r="B26" s="339" t="s">
        <v>95</v>
      </c>
      <c r="C26" s="340"/>
      <c r="D26" s="340"/>
      <c r="E26" s="340"/>
      <c r="F26" s="340"/>
      <c r="G26" s="340"/>
      <c r="H26" s="340"/>
      <c r="I26" s="362"/>
    </row>
    <row r="27" spans="2:33" outlineLevel="1">
      <c r="B27" s="40" t="s">
        <v>114</v>
      </c>
      <c r="C27" s="52" t="s">
        <v>175</v>
      </c>
      <c r="D27" s="170">
        <f>IFERROR(Επενδύσεις!D27/'Ενεργοί Πελάτες'!X29,0)</f>
        <v>1909.610718008101</v>
      </c>
      <c r="E27" s="170">
        <f>IFERROR(Επενδύσεις!E27/'Ενεργοί Πελάτες'!AA29,0)</f>
        <v>1393.7618514714738</v>
      </c>
      <c r="F27" s="170">
        <f>IFERROR(Επενδύσεις!F27/'Ενεργοί Πελάτες'!AD29,0)</f>
        <v>1483.7292095147768</v>
      </c>
      <c r="G27" s="170">
        <f>IFERROR(Επενδύσεις!G27/'Ενεργοί Πελάτες'!AG29,0)</f>
        <v>1540.5593724394844</v>
      </c>
      <c r="H27" s="170">
        <f>IFERROR(Επενδύσεις!H27/'Ενεργοί Πελάτες'!AJ29,0)</f>
        <v>1356.6071436289958</v>
      </c>
      <c r="I27" s="179">
        <f>IFERROR((H27/D27)^(1/4)-1,0)</f>
        <v>-8.1926791154771417E-2</v>
      </c>
    </row>
    <row r="29" spans="2:33" ht="15.6">
      <c r="B29" s="332" t="s">
        <v>176</v>
      </c>
      <c r="C29" s="332"/>
      <c r="D29" s="332"/>
      <c r="E29" s="332"/>
      <c r="F29" s="332"/>
      <c r="G29" s="332"/>
      <c r="H29" s="332"/>
      <c r="I29" s="332"/>
    </row>
    <row r="30" spans="2:33" ht="5.45" customHeight="1" outlineLevel="1">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2:33" ht="36.75" customHeight="1" outlineLevel="1">
      <c r="B31" s="50"/>
      <c r="C31" s="51" t="s">
        <v>93</v>
      </c>
      <c r="D31" s="75">
        <f>$C$3</f>
        <v>2024</v>
      </c>
      <c r="E31" s="75">
        <f>$C$3+1</f>
        <v>2025</v>
      </c>
      <c r="F31" s="75">
        <f>$C$3+2</f>
        <v>2026</v>
      </c>
      <c r="G31" s="75">
        <f>$C$3+3</f>
        <v>2027</v>
      </c>
      <c r="H31" s="75">
        <f>$C$3+4</f>
        <v>2028</v>
      </c>
      <c r="I31" s="204" t="str">
        <f>"Ετήσιος ρυθμός ανάπτυξης (CAGR) "&amp;$C$3&amp;" - "&amp;$E$3</f>
        <v>Ετήσιος ρυθμός ανάπτυξης (CAGR) 2024 - 2028</v>
      </c>
    </row>
    <row r="32" spans="2:33" outlineLevel="1">
      <c r="B32" s="40" t="s">
        <v>74</v>
      </c>
      <c r="C32" s="52" t="s">
        <v>177</v>
      </c>
      <c r="D32" s="170">
        <f>IFERROR(Επενδύσεις!D12/'Διανεμόμενες ποσότητες αερίου'!R15,0)</f>
        <v>235.5806072700025</v>
      </c>
      <c r="E32" s="170">
        <f>IFERROR(Επενδύσεις!E12/'Διανεμόμενες ποσότητες αερίου'!X15,0)</f>
        <v>86.646956817286508</v>
      </c>
      <c r="F32" s="170">
        <f>IFERROR(Επενδύσεις!F12/'Διανεμόμενες ποσότητες αερίου'!AD15,0)</f>
        <v>40.493080105139157</v>
      </c>
      <c r="G32" s="170">
        <f>IFERROR(Επενδύσεις!G12/'Διανεμόμενες ποσότητες αερίου'!AJ15,0)</f>
        <v>26.211608559189497</v>
      </c>
      <c r="H32" s="170">
        <f>IFERROR(Επενδύσεις!H12/'Διανεμόμενες ποσότητες αερίου'!AP15,0)</f>
        <v>20.664828795306178</v>
      </c>
      <c r="I32" s="179">
        <f t="shared" ref="I32" si="1">IFERROR((H32/D32)^(1/4)-1,0)</f>
        <v>-0.45578179111679207</v>
      </c>
    </row>
    <row r="33" spans="2:9" outlineLevel="1">
      <c r="B33" s="40" t="s">
        <v>75</v>
      </c>
      <c r="C33" s="52" t="s">
        <v>177</v>
      </c>
      <c r="D33" s="170">
        <f>IFERROR(Επενδύσεις!D13/'Διανεμόμενες ποσότητες αερίου'!R16,0)</f>
        <v>750.26267548656347</v>
      </c>
      <c r="E33" s="170">
        <f>IFERROR(Επενδύσεις!E13/'Διανεμόμενες ποσότητες αερίου'!X16,0)</f>
        <v>93.35492131850738</v>
      </c>
      <c r="F33" s="170">
        <f>IFERROR(Επενδύσεις!F13/'Διανεμόμενες ποσότητες αερίου'!AD16,0)</f>
        <v>103.8653291900016</v>
      </c>
      <c r="G33" s="170">
        <f>IFERROR(Επενδύσεις!G13/'Διανεμόμενες ποσότητες αερίου'!AJ16,0)</f>
        <v>69.650196687858653</v>
      </c>
      <c r="H33" s="170">
        <f>IFERROR(Επενδύσεις!H13/'Διανεμόμενες ποσότητες αερίου'!AP16,0)</f>
        <v>12.152530626257988</v>
      </c>
      <c r="I33" s="179">
        <f t="shared" ref="I33:I45" si="2">IFERROR((H33/D33)^(1/4)-1,0)</f>
        <v>-0.64325052251338488</v>
      </c>
    </row>
    <row r="34" spans="2:9" outlineLevel="1">
      <c r="B34" s="40" t="s">
        <v>76</v>
      </c>
      <c r="C34" s="52" t="s">
        <v>177</v>
      </c>
      <c r="D34" s="170">
        <f>IFERROR(Επενδύσεις!D14/'Διανεμόμενες ποσότητες αερίου'!R17,0)</f>
        <v>545.5724490611791</v>
      </c>
      <c r="E34" s="170">
        <f>IFERROR(Επενδύσεις!E14/'Διανεμόμενες ποσότητες αερίου'!X17,0)</f>
        <v>253.93735055622471</v>
      </c>
      <c r="F34" s="170">
        <f>IFERROR(Επενδύσεις!F14/'Διανεμόμενες ποσότητες αερίου'!AD17,0)</f>
        <v>133.69867919036531</v>
      </c>
      <c r="G34" s="170">
        <f>IFERROR(Επενδύσεις!G14/'Διανεμόμενες ποσότητες αερίου'!AJ17,0)</f>
        <v>92.137958661326195</v>
      </c>
      <c r="H34" s="170">
        <f>IFERROR(Επενδύσεις!H14/'Διανεμόμενες ποσότητες αερίου'!AP17,0)</f>
        <v>47.677540436705272</v>
      </c>
      <c r="I34" s="179">
        <f t="shared" si="2"/>
        <v>-0.4562924632760329</v>
      </c>
    </row>
    <row r="35" spans="2:9" outlineLevel="1">
      <c r="B35" s="40" t="s">
        <v>77</v>
      </c>
      <c r="C35" s="52" t="s">
        <v>177</v>
      </c>
      <c r="D35" s="170">
        <f>IFERROR(Επενδύσεις!D15/'Διανεμόμενες ποσότητες αερίου'!R18,0)</f>
        <v>319.56588290487292</v>
      </c>
      <c r="E35" s="170">
        <f>IFERROR(Επενδύσεις!E15/'Διανεμόμενες ποσότητες αερίου'!X18,0)</f>
        <v>112.92520246694781</v>
      </c>
      <c r="F35" s="170">
        <f>IFERROR(Επενδύσεις!F15/'Διανεμόμενες ποσότητες αερίου'!AD18,0)</f>
        <v>52.425286166084128</v>
      </c>
      <c r="G35" s="170">
        <f>IFERROR(Επενδύσεις!G15/'Διανεμόμενες ποσότητες αερίου'!AJ18,0)</f>
        <v>33.850922181130358</v>
      </c>
      <c r="H35" s="170">
        <f>IFERROR(Επενδύσεις!H15/'Διανεμόμενες ποσότητες αερίου'!AP18,0)</f>
        <v>26.330783544772398</v>
      </c>
      <c r="I35" s="179">
        <f t="shared" si="2"/>
        <v>-0.46423314351616518</v>
      </c>
    </row>
    <row r="36" spans="2:9" outlineLevel="1">
      <c r="B36" s="40" t="s">
        <v>78</v>
      </c>
      <c r="C36" s="52" t="s">
        <v>177</v>
      </c>
      <c r="D36" s="170">
        <f>IFERROR(Επενδύσεις!D16/'Διανεμόμενες ποσότητες αερίου'!R19,0)</f>
        <v>598.78619486465527</v>
      </c>
      <c r="E36" s="170">
        <f>IFERROR(Επενδύσεις!E16/'Διανεμόμενες ποσότητες αερίου'!X19,0)</f>
        <v>189.67920059404045</v>
      </c>
      <c r="F36" s="170">
        <f>IFERROR(Επενδύσεις!F16/'Διανεμόμενες ποσότητες αερίου'!AD19,0)</f>
        <v>87.839544877200296</v>
      </c>
      <c r="G36" s="170">
        <f>IFERROR(Επενδύσεις!G16/'Διανεμόμενες ποσότητες αερίου'!AJ19,0)</f>
        <v>64.313342233725507</v>
      </c>
      <c r="H36" s="170">
        <f>IFERROR(Επενδύσεις!H16/'Διανεμόμενες ποσότητες αερίου'!AP19,0)</f>
        <v>66.681334735964541</v>
      </c>
      <c r="I36" s="179">
        <f t="shared" si="2"/>
        <v>-0.42232559415906679</v>
      </c>
    </row>
    <row r="37" spans="2:9" outlineLevel="1">
      <c r="B37" s="40" t="s">
        <v>79</v>
      </c>
      <c r="C37" s="52" t="s">
        <v>177</v>
      </c>
      <c r="D37" s="170">
        <f>IFERROR(Επενδύσεις!D17/'Διανεμόμενες ποσότητες αερίου'!R20,0)</f>
        <v>62.865072684787371</v>
      </c>
      <c r="E37" s="170">
        <f>IFERROR(Επενδύσεις!E17/'Διανεμόμενες ποσότητες αερίου'!X20,0)</f>
        <v>42.128323539871801</v>
      </c>
      <c r="F37" s="170">
        <f>IFERROR(Επενδύσεις!F17/'Διανεμόμενες ποσότητες αερίου'!AD20,0)</f>
        <v>27.653556426676012</v>
      </c>
      <c r="G37" s="170">
        <f>IFERROR(Επενδύσεις!G17/'Διανεμόμενες ποσότητες αερίου'!AJ20,0)</f>
        <v>20.393168699070472</v>
      </c>
      <c r="H37" s="170">
        <f>IFERROR(Επενδύσεις!H17/'Διανεμόμενες ποσότητες αερίου'!AP20,0)</f>
        <v>17.787502145557532</v>
      </c>
      <c r="I37" s="179">
        <f t="shared" si="2"/>
        <v>-0.27066612436660475</v>
      </c>
    </row>
    <row r="38" spans="2:9" outlineLevel="1">
      <c r="B38" s="40" t="s">
        <v>80</v>
      </c>
      <c r="C38" s="52" t="s">
        <v>177</v>
      </c>
      <c r="D38" s="170">
        <f>IFERROR(Επενδύσεις!D18/'Διανεμόμενες ποσότητες αερίου'!R21,0)</f>
        <v>370.46533882517235</v>
      </c>
      <c r="E38" s="170">
        <f>IFERROR(Επενδύσεις!E18/'Διανεμόμενες ποσότητες αερίου'!X21,0)</f>
        <v>110.53397174218443</v>
      </c>
      <c r="F38" s="170">
        <f>IFERROR(Επενδύσεις!F18/'Διανεμόμενες ποσότητες αερίου'!AD21,0)</f>
        <v>50.378273649079141</v>
      </c>
      <c r="G38" s="170">
        <f>IFERROR(Επενδύσεις!G18/'Διανεμόμενες ποσότητες αερίου'!AJ21,0)</f>
        <v>36.920233599901231</v>
      </c>
      <c r="H38" s="170">
        <f>IFERROR(Επενδύσεις!H18/'Διανεμόμενες ποσότητες αερίου'!AP21,0)</f>
        <v>28.926310403399707</v>
      </c>
      <c r="I38" s="179">
        <f t="shared" si="2"/>
        <v>-0.47138879424067215</v>
      </c>
    </row>
    <row r="39" spans="2:9" outlineLevel="1">
      <c r="B39" s="40" t="s">
        <v>81</v>
      </c>
      <c r="C39" s="52" t="s">
        <v>177</v>
      </c>
      <c r="D39" s="170">
        <f>IFERROR(Επενδύσεις!D19/'Διανεμόμενες ποσότητες αερίου'!R22,0)</f>
        <v>429.6844172839036</v>
      </c>
      <c r="E39" s="170">
        <f>IFERROR(Επενδύσεις!E19/'Διανεμόμενες ποσότητες αερίου'!X22,0)</f>
        <v>127.05435413701458</v>
      </c>
      <c r="F39" s="170">
        <f>IFERROR(Επενδύσεις!F19/'Διανεμόμενες ποσότητες αερίου'!AD22,0)</f>
        <v>131.60453630216685</v>
      </c>
      <c r="G39" s="170">
        <f>IFERROR(Επενδύσεις!G19/'Διανεμόμενες ποσότητες αερίου'!AJ22,0)</f>
        <v>37.151382084308651</v>
      </c>
      <c r="H39" s="170">
        <f>IFERROR(Επενδύσεις!H19/'Διανεμόμενες ποσότητες αερίου'!AP22,0)</f>
        <v>28.984112164311451</v>
      </c>
      <c r="I39" s="179">
        <f t="shared" si="2"/>
        <v>-0.49037279983226467</v>
      </c>
    </row>
    <row r="40" spans="2:9" outlineLevel="1">
      <c r="B40" s="40" t="s">
        <v>82</v>
      </c>
      <c r="C40" s="52" t="s">
        <v>177</v>
      </c>
      <c r="D40" s="170">
        <f>IFERROR(Επενδύσεις!D20/'Διανεμόμενες ποσότητες αερίου'!R23,0)</f>
        <v>352.85043173074672</v>
      </c>
      <c r="E40" s="170">
        <f>IFERROR(Επενδύσεις!E20/'Διανεμόμενες ποσότητες αερίου'!X23,0)</f>
        <v>116.85321152460448</v>
      </c>
      <c r="F40" s="170">
        <f>IFERROR(Επενδύσεις!F20/'Διανεμόμενες ποσότητες αερίου'!AD23,0)</f>
        <v>51.251363834964778</v>
      </c>
      <c r="G40" s="170">
        <f>IFERROR(Επενδύσεις!G20/'Διανεμόμενες ποσότητες αερίου'!AJ23,0)</f>
        <v>35.132287476503798</v>
      </c>
      <c r="H40" s="170">
        <f>IFERROR(Επενδύσεις!H20/'Διανεμόμενες ποσότητες αερίου'!AP23,0)</f>
        <v>26.013750553672061</v>
      </c>
      <c r="I40" s="179">
        <f t="shared" si="2"/>
        <v>-0.47892158964576492</v>
      </c>
    </row>
    <row r="41" spans="2:9" outlineLevel="1">
      <c r="B41" s="40" t="s">
        <v>83</v>
      </c>
      <c r="C41" s="52" t="s">
        <v>177</v>
      </c>
      <c r="D41" s="170">
        <f>IFERROR(Επενδύσεις!D21/'Διανεμόμενες ποσότητες αερίου'!R24,0)</f>
        <v>491.26060654114741</v>
      </c>
      <c r="E41" s="170">
        <f>IFERROR(Επενδύσεις!E21/'Διανεμόμενες ποσότητες αερίου'!X24,0)</f>
        <v>179.16643542147253</v>
      </c>
      <c r="F41" s="170">
        <f>IFERROR(Επενδύσεις!F21/'Διανεμόμενες ποσότητες αερίου'!AD24,0)</f>
        <v>86.83917704007834</v>
      </c>
      <c r="G41" s="170">
        <f>IFERROR(Επενδύσεις!G21/'Διανεμόμενες ποσότητες αερίου'!AJ24,0)</f>
        <v>148.57580973888798</v>
      </c>
      <c r="H41" s="170">
        <f>IFERROR(Επενδύσεις!H21/'Διανεμόμενες ποσότητες αερίου'!AP24,0)</f>
        <v>52.731631337495131</v>
      </c>
      <c r="I41" s="179">
        <f t="shared" si="2"/>
        <v>-0.42761292722918964</v>
      </c>
    </row>
    <row r="42" spans="2:9" outlineLevel="1">
      <c r="B42" s="40" t="s">
        <v>84</v>
      </c>
      <c r="C42" s="52" t="s">
        <v>177</v>
      </c>
      <c r="D42" s="170">
        <f>IFERROR(Επενδύσεις!D22/'Διανεμόμενες ποσότητες αερίου'!R25,0)</f>
        <v>4063.0238726223288</v>
      </c>
      <c r="E42" s="170">
        <f>IFERROR(Επενδύσεις!E22/'Διανεμόμενες ποσότητες αερίου'!X25,0)</f>
        <v>321.24491163431475</v>
      </c>
      <c r="F42" s="170">
        <f>IFERROR(Επενδύσεις!F22/'Διανεμόμενες ποσότητες αερίου'!AD25,0)</f>
        <v>110.25985555745937</v>
      </c>
      <c r="G42" s="170">
        <f>IFERROR(Επενδύσεις!G22/'Διανεμόμενες ποσότητες αερίου'!AJ25,0)</f>
        <v>120.35946057060227</v>
      </c>
      <c r="H42" s="170">
        <f>IFERROR(Επενδύσεις!H22/'Διανεμόμενες ποσότητες αερίου'!AP25,0)</f>
        <v>70.568397329742439</v>
      </c>
      <c r="I42" s="179">
        <f t="shared" si="2"/>
        <v>-0.63697191889673854</v>
      </c>
    </row>
    <row r="43" spans="2:9" outlineLevel="1">
      <c r="B43" s="40" t="s">
        <v>86</v>
      </c>
      <c r="C43" s="52" t="s">
        <v>177</v>
      </c>
      <c r="D43" s="170">
        <f>IFERROR(Επενδύσεις!D23/'Διανεμόμενες ποσότητες αερίου'!R26,0)</f>
        <v>1575.2664715836127</v>
      </c>
      <c r="E43" s="170">
        <f>IFERROR(Επενδύσεις!E23/'Διανεμόμενες ποσότητες αερίου'!X26,0)</f>
        <v>436.49974278782804</v>
      </c>
      <c r="F43" s="170">
        <f>IFERROR(Επενδύσεις!F23/'Διανεμόμενες ποσότητες αερίου'!AD26,0)</f>
        <v>201.22566191282405</v>
      </c>
      <c r="G43" s="170">
        <f>IFERROR(Επενδύσεις!G23/'Διανεμόμενες ποσότητες αερίου'!AJ26,0)</f>
        <v>162.57212673161456</v>
      </c>
      <c r="H43" s="170">
        <f>IFERROR(Επενδύσεις!H23/'Διανεμόμενες ποσότητες αερίου'!AP26,0)</f>
        <v>139.64652472206737</v>
      </c>
      <c r="I43" s="179">
        <f t="shared" si="2"/>
        <v>-0.45434388610894971</v>
      </c>
    </row>
    <row r="44" spans="2:9" outlineLevel="1">
      <c r="B44" s="40" t="s">
        <v>87</v>
      </c>
      <c r="C44" s="52" t="s">
        <v>177</v>
      </c>
      <c r="D44" s="170">
        <f>IFERROR(Επενδύσεις!D24/'Διανεμόμενες ποσότητες αερίου'!R27,0)</f>
        <v>657.02903970761588</v>
      </c>
      <c r="E44" s="170">
        <f>IFERROR(Επενδύσεις!E24/'Διανεμόμενες ποσότητες αερίου'!X27,0)</f>
        <v>4612.9910922511217</v>
      </c>
      <c r="F44" s="170">
        <f>IFERROR(Επενδύσεις!F24/'Διανεμόμενες ποσότητες αερίου'!AD27,0)</f>
        <v>1159.475852118311</v>
      </c>
      <c r="G44" s="170">
        <f>IFERROR(Επενδύσεις!G24/'Διανεμόμενες ποσότητες αερίου'!AJ27,0)</f>
        <v>587.18658597984665</v>
      </c>
      <c r="H44" s="170">
        <f>IFERROR(Επενδύσεις!H24/'Διανεμόμενες ποσότητες αερίου'!AP27,0)</f>
        <v>517.13024149204387</v>
      </c>
      <c r="I44" s="179">
        <f t="shared" si="2"/>
        <v>-5.8102069540522661E-2</v>
      </c>
    </row>
    <row r="45" spans="2:9" outlineLevel="1">
      <c r="B45" s="40" t="s">
        <v>88</v>
      </c>
      <c r="C45" s="52" t="s">
        <v>177</v>
      </c>
      <c r="D45" s="170">
        <f>IFERROR(Επενδύσεις!D25/'Διανεμόμενες ποσότητες αερίου'!R28,0)</f>
        <v>3929.046021681062</v>
      </c>
      <c r="E45" s="170">
        <f>IFERROR(Επενδύσεις!E25/'Διανεμόμενες ποσότητες αερίου'!X28,0)</f>
        <v>1136.5888743033086</v>
      </c>
      <c r="F45" s="170">
        <f>IFERROR(Επενδύσεις!F25/'Διανεμόμενες ποσότητες αερίου'!AD28,0)</f>
        <v>1477.8064845372749</v>
      </c>
      <c r="G45" s="170">
        <f>IFERROR(Επενδύσεις!G25/'Διανεμόμενες ποσότητες αερίου'!AJ28,0)</f>
        <v>405.43044607283935</v>
      </c>
      <c r="H45" s="170">
        <f>IFERROR(Επενδύσεις!H25/'Διανεμόμενες ποσότητες αερίου'!AP28,0)</f>
        <v>189.91458144159452</v>
      </c>
      <c r="I45" s="179">
        <f t="shared" si="2"/>
        <v>-0.53111342459797872</v>
      </c>
    </row>
    <row r="46" spans="2:9" outlineLevel="1">
      <c r="B46" s="339" t="s">
        <v>95</v>
      </c>
      <c r="C46" s="340"/>
      <c r="D46" s="340"/>
      <c r="E46" s="340"/>
      <c r="F46" s="340"/>
      <c r="G46" s="340"/>
      <c r="H46" s="340"/>
      <c r="I46" s="362"/>
    </row>
    <row r="47" spans="2:9" outlineLevel="1">
      <c r="B47" s="40" t="s">
        <v>114</v>
      </c>
      <c r="C47" s="38" t="s">
        <v>177</v>
      </c>
      <c r="D47" s="170">
        <f>IFERROR(Επενδύσεις!D27/'Διανεμόμενες ποσότητες αερίου'!R30,0)</f>
        <v>399.67458700619818</v>
      </c>
      <c r="E47" s="170">
        <f>IFERROR(Επενδύσεις!E27/'Διανεμόμενες ποσότητες αερίου'!X30,0)</f>
        <v>165.34522753960857</v>
      </c>
      <c r="F47" s="170">
        <f>IFERROR(Επενδύσεις!F27/'Διανεμόμενες ποσότητες αερίου'!AD30,0)</f>
        <v>84.553307277116403</v>
      </c>
      <c r="G47" s="170">
        <f>IFERROR(Επενδύσεις!G27/'Διανεμόμενες ποσότητες αερίου'!AJ30,0)</f>
        <v>56.654910319533364</v>
      </c>
      <c r="H47" s="170">
        <f>IFERROR(Επενδύσεις!H27/'Διανεμόμενες ποσότητες αερίου'!AP30,0)</f>
        <v>35.910568560576593</v>
      </c>
      <c r="I47" s="179">
        <f>IFERROR((H47/D47)^(1/4)-1,0)</f>
        <v>-0.45250653893359083</v>
      </c>
    </row>
    <row r="49" spans="2:33" ht="15.6">
      <c r="B49" s="332" t="s">
        <v>178</v>
      </c>
      <c r="C49" s="332"/>
      <c r="D49" s="332"/>
      <c r="E49" s="332"/>
      <c r="F49" s="332"/>
      <c r="G49" s="332"/>
      <c r="H49" s="332"/>
      <c r="I49" s="332"/>
    </row>
    <row r="50" spans="2:33" ht="5.45" customHeight="1" outlineLevel="1">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row>
    <row r="51" spans="2:33" ht="35.25" customHeight="1" outlineLevel="1">
      <c r="B51" s="50"/>
      <c r="C51" s="51" t="s">
        <v>93</v>
      </c>
      <c r="D51" s="75">
        <f>$C$3</f>
        <v>2024</v>
      </c>
      <c r="E51" s="75">
        <f>$C$3+1</f>
        <v>2025</v>
      </c>
      <c r="F51" s="75">
        <f>$C$3+2</f>
        <v>2026</v>
      </c>
      <c r="G51" s="75">
        <f>$C$3+3</f>
        <v>2027</v>
      </c>
      <c r="H51" s="75">
        <f>$C$3+4</f>
        <v>2028</v>
      </c>
      <c r="I51" s="204" t="str">
        <f>"Ετήσιος ρυθμός ανάπτυξης (CAGR) "&amp;$C$3&amp;" - "&amp;$E$3</f>
        <v>Ετήσιος ρυθμός ανάπτυξης (CAGR) 2024 - 2028</v>
      </c>
    </row>
    <row r="52" spans="2:33" outlineLevel="1">
      <c r="B52" s="40" t="s">
        <v>74</v>
      </c>
      <c r="C52" s="52" t="s">
        <v>179</v>
      </c>
      <c r="D52" s="170">
        <f>IFERROR(Επενδύσεις!D12/'Ενεργές Συνδέσεις'!X14,0)</f>
        <v>13060.206216770524</v>
      </c>
      <c r="E52" s="170">
        <f>IFERROR(Επενδύσεις!E12/'Ενεργές Συνδέσεις'!AC14,0)</f>
        <v>5330.1527101382744</v>
      </c>
      <c r="F52" s="170">
        <f>IFERROR(Επενδύσεις!F12/'Ενεργές Συνδέσεις'!AH14,0)</f>
        <v>5297.2247078896416</v>
      </c>
      <c r="G52" s="170">
        <f>IFERROR(Επενδύσεις!G12/'Ενεργές Συνδέσεις'!AM14,0)</f>
        <v>5394.0945285384332</v>
      </c>
      <c r="H52" s="170">
        <f>IFERROR(Επενδύσεις!H12/'Ενεργές Συνδέσεις'!AR14,0)</f>
        <v>5640.439741325019</v>
      </c>
      <c r="I52" s="179">
        <f t="shared" ref="I52" si="3">IFERROR((H52/D52)^(1/4)-1,0)</f>
        <v>-0.18933628914589307</v>
      </c>
    </row>
    <row r="53" spans="2:33" outlineLevel="1">
      <c r="B53" s="40" t="s">
        <v>75</v>
      </c>
      <c r="C53" s="52" t="s">
        <v>179</v>
      </c>
      <c r="D53" s="170">
        <f>IFERROR(Επενδύσεις!D13/'Ενεργές Συνδέσεις'!X15,0)</f>
        <v>8440.6525613939812</v>
      </c>
      <c r="E53" s="170">
        <f>IFERROR(Επενδύσεις!E13/'Ενεργές Συνδέσεις'!AC15,0)</f>
        <v>7006.1212897539463</v>
      </c>
      <c r="F53" s="170">
        <f>IFERROR(Επενδύσεις!F13/'Ενεργές Συνδέσεις'!AH15,0)</f>
        <v>21217.171696661848</v>
      </c>
      <c r="G53" s="170">
        <f>IFERROR(Επενδύσεις!G13/'Ενεργές Συνδέσεις'!AM15,0)</f>
        <v>23907.644600285228</v>
      </c>
      <c r="H53" s="170">
        <f>IFERROR(Επενδύσεις!H13/'Ενεργές Συνδέσεις'!AR15,0)</f>
        <v>6182.2410640356566</v>
      </c>
      <c r="I53" s="179">
        <f t="shared" ref="I53:I65" si="4">IFERROR((H53/D53)^(1/4)-1,0)</f>
        <v>-7.4891912056950782E-2</v>
      </c>
    </row>
    <row r="54" spans="2:33" outlineLevel="1">
      <c r="B54" s="40" t="s">
        <v>76</v>
      </c>
      <c r="C54" s="52" t="s">
        <v>179</v>
      </c>
      <c r="D54" s="170">
        <f>IFERROR(Επενδύσεις!D14/'Ενεργές Συνδέσεις'!X16,0)</f>
        <v>10551.681310042131</v>
      </c>
      <c r="E54" s="170">
        <f>IFERROR(Επενδύσεις!E14/'Ενεργές Συνδέσεις'!AC16,0)</f>
        <v>9692.3008455200579</v>
      </c>
      <c r="F54" s="170">
        <f>IFERROR(Επενδύσεις!F14/'Ενεργές Συνδέσεις'!AH16,0)</f>
        <v>10751.106975751078</v>
      </c>
      <c r="G54" s="170">
        <f>IFERROR(Επενδύσεις!G14/'Ενεργές Συνδέσεις'!AM16,0)</f>
        <v>11574.01334453394</v>
      </c>
      <c r="H54" s="170">
        <f>IFERROR(Επενδύσεις!H14/'Ενεργές Συνδέσεις'!AR16,0)</f>
        <v>8464.5317181447372</v>
      </c>
      <c r="I54" s="179">
        <f t="shared" si="4"/>
        <v>-5.3609618580807705E-2</v>
      </c>
    </row>
    <row r="55" spans="2:33" outlineLevel="1">
      <c r="B55" s="40" t="s">
        <v>77</v>
      </c>
      <c r="C55" s="52" t="s">
        <v>179</v>
      </c>
      <c r="D55" s="170">
        <f>IFERROR(Επενδύσεις!D15/'Ενεργές Συνδέσεις'!X17,0)</f>
        <v>5734.8383894848876</v>
      </c>
      <c r="E55" s="170">
        <f>IFERROR(Επενδύσεις!E15/'Ενεργές Συνδέσεις'!AC17,0)</f>
        <v>4052.2978534264971</v>
      </c>
      <c r="F55" s="170">
        <f>IFERROR(Επενδύσεις!F15/'Ενεργές Συνδέσεις'!AH17,0)</f>
        <v>4069.1106826802106</v>
      </c>
      <c r="G55" s="170">
        <f>IFERROR(Επενδύσεις!G15/'Ενεργές Συνδέσεις'!AM17,0)</f>
        <v>4130.803739993471</v>
      </c>
      <c r="H55" s="170">
        <f>IFERROR(Επενδύσεις!H15/'Ενεργές Συνδέσεις'!AR17,0)</f>
        <v>4550.6624289364063</v>
      </c>
      <c r="I55" s="179">
        <f t="shared" si="4"/>
        <v>-5.6181775185967453E-2</v>
      </c>
    </row>
    <row r="56" spans="2:33" outlineLevel="1">
      <c r="B56" s="40" t="s">
        <v>78</v>
      </c>
      <c r="C56" s="52" t="s">
        <v>179</v>
      </c>
      <c r="D56" s="170">
        <f>IFERROR(Επενδύσεις!D16/'Ενεργές Συνδέσεις'!X18,0)</f>
        <v>6983.8958415756269</v>
      </c>
      <c r="E56" s="170">
        <f>IFERROR(Επενδύσεις!E16/'Ενεργές Συνδέσεις'!AC18,0)</f>
        <v>4108.0401877465447</v>
      </c>
      <c r="F56" s="170">
        <f>IFERROR(Επενδύσεις!F16/'Ενεργές Συνδέσεις'!AH18,0)</f>
        <v>4014.8939641853913</v>
      </c>
      <c r="G56" s="170">
        <f>IFERROR(Επενδύσεις!G16/'Ενεργές Συνδέσεις'!AM18,0)</f>
        <v>4522.1655145441682</v>
      </c>
      <c r="H56" s="170">
        <f>IFERROR(Επενδύσεις!H16/'Ενεργές Συνδέσεις'!AR18,0)</f>
        <v>6541.1700612961149</v>
      </c>
      <c r="I56" s="179">
        <f t="shared" si="4"/>
        <v>-1.6239407325887911E-2</v>
      </c>
    </row>
    <row r="57" spans="2:33" outlineLevel="1">
      <c r="B57" s="40" t="s">
        <v>79</v>
      </c>
      <c r="C57" s="52" t="s">
        <v>179</v>
      </c>
      <c r="D57" s="170">
        <f>IFERROR(Επενδύσεις!D17/'Ενεργές Συνδέσεις'!X19,0)</f>
        <v>8520.3595464746832</v>
      </c>
      <c r="E57" s="170">
        <f>IFERROR(Επενδύσεις!E17/'Ενεργές Συνδέσεις'!AC19,0)</f>
        <v>4881.6399594313443</v>
      </c>
      <c r="F57" s="170">
        <f>IFERROR(Επενδύσεις!F17/'Ενεργές Συνδέσεις'!AH19,0)</f>
        <v>4882.1087928342813</v>
      </c>
      <c r="G57" s="170">
        <f>IFERROR(Επενδύσεις!G17/'Ενεργές Συνδέσεις'!AM19,0)</f>
        <v>5006.7381176036606</v>
      </c>
      <c r="H57" s="170">
        <f>IFERROR(Επενδύσεις!H17/'Ενεργές Συνδέσεις'!AR19,0)</f>
        <v>4904.5660160328644</v>
      </c>
      <c r="I57" s="179">
        <f t="shared" si="4"/>
        <v>-0.12896488067931333</v>
      </c>
    </row>
    <row r="58" spans="2:33" outlineLevel="1">
      <c r="B58" s="40" t="s">
        <v>80</v>
      </c>
      <c r="C58" s="52" t="s">
        <v>179</v>
      </c>
      <c r="D58" s="170">
        <f>IFERROR(Επενδύσεις!D18/'Ενεργές Συνδέσεις'!X20,0)</f>
        <v>7102.9211729850613</v>
      </c>
      <c r="E58" s="170">
        <f>IFERROR(Επενδύσεις!E18/'Ενεργές Συνδέσεις'!AC20,0)</f>
        <v>4772.6923692134933</v>
      </c>
      <c r="F58" s="170">
        <f>IFERROR(Επενδύσεις!F18/'Ενεργές Συνδέσεις'!AH20,0)</f>
        <v>4668.7746507401334</v>
      </c>
      <c r="G58" s="170">
        <f>IFERROR(Επενδύσεις!G18/'Ενεργές Συνδέσεις'!AM20,0)</f>
        <v>5331.1034642108843</v>
      </c>
      <c r="H58" s="170">
        <f>IFERROR(Επενδύσεις!H18/'Ενεργές Συνδέσεις'!AR20,0)</f>
        <v>5998.5660390066078</v>
      </c>
      <c r="I58" s="179">
        <f t="shared" si="4"/>
        <v>-4.1366476226335269E-2</v>
      </c>
    </row>
    <row r="59" spans="2:33" outlineLevel="1">
      <c r="B59" s="40" t="s">
        <v>81</v>
      </c>
      <c r="C59" s="52" t="s">
        <v>179</v>
      </c>
      <c r="D59" s="170">
        <f>IFERROR(Επενδύσεις!D19/'Ενεργές Συνδέσεις'!X21,0)</f>
        <v>8071.9649481481574</v>
      </c>
      <c r="E59" s="170">
        <f>IFERROR(Επενδύσεις!E19/'Ενεργές Συνδέσεις'!AC21,0)</f>
        <v>5524.9329699216078</v>
      </c>
      <c r="F59" s="170">
        <f>IFERROR(Επενδύσεις!F19/'Ενεργές Συνδέσεις'!AH21,0)</f>
        <v>12226.707020236283</v>
      </c>
      <c r="G59" s="170">
        <f>IFERROR(Επενδύσεις!G19/'Ενεργές Συνδέσεις'!AM21,0)</f>
        <v>5376.5434922723362</v>
      </c>
      <c r="H59" s="170">
        <f>IFERROR(Επενδύσεις!H19/'Ενεργές Συνδέσεις'!AR21,0)</f>
        <v>6032.9716466347136</v>
      </c>
      <c r="I59" s="179">
        <f t="shared" si="4"/>
        <v>-7.0203291952064761E-2</v>
      </c>
    </row>
    <row r="60" spans="2:33" outlineLevel="1">
      <c r="B60" s="40" t="s">
        <v>82</v>
      </c>
      <c r="C60" s="52" t="s">
        <v>179</v>
      </c>
      <c r="D60" s="170">
        <f>IFERROR(Επενδύσεις!D20/'Ενεργές Συνδέσεις'!X22,0)</f>
        <v>6801.9988427640274</v>
      </c>
      <c r="E60" s="170">
        <f>IFERROR(Επενδύσεις!E20/'Ενεργές Συνδέσεις'!AC22,0)</f>
        <v>5427.92561682819</v>
      </c>
      <c r="F60" s="170">
        <f>IFERROR(Επενδύσεις!F20/'Ενεργές Συνδέσεις'!AH22,0)</f>
        <v>5112.432731710267</v>
      </c>
      <c r="G60" s="170">
        <f>IFERROR(Επενδύσεις!G20/'Ενεργές Συνδέσεις'!AM22,0)</f>
        <v>5504.3320056732027</v>
      </c>
      <c r="H60" s="170">
        <f>IFERROR(Επενδύσεις!H20/'Ενεργές Συνδέσεις'!AR22,0)</f>
        <v>5855.9495127242844</v>
      </c>
      <c r="I60" s="179">
        <f t="shared" si="4"/>
        <v>-3.6747394258079158E-2</v>
      </c>
    </row>
    <row r="61" spans="2:33" outlineLevel="1">
      <c r="B61" s="40" t="s">
        <v>83</v>
      </c>
      <c r="C61" s="52" t="s">
        <v>179</v>
      </c>
      <c r="D61" s="170">
        <f>IFERROR(Επενδύσεις!D21/'Ενεργές Συνδέσεις'!X23,0)</f>
        <v>5565.722760855514</v>
      </c>
      <c r="E61" s="170">
        <f>IFERROR(Επενδύσεις!E21/'Ενεργές Συνδέσεις'!AC23,0)</f>
        <v>4458.0529946965553</v>
      </c>
      <c r="F61" s="170">
        <f>IFERROR(Επενδύσεις!F21/'Ενεργές Συνδέσεις'!AH23,0)</f>
        <v>4335.3539054508374</v>
      </c>
      <c r="G61" s="170">
        <f>IFERROR(Επενδύσεις!G21/'Ενεργές Συνδέσεις'!AM23,0)</f>
        <v>11084.53929992526</v>
      </c>
      <c r="H61" s="170">
        <f>IFERROR(Επενδύσεις!H21/'Ενεργές Συνδέσεις'!AR23,0)</f>
        <v>5992.8309775359194</v>
      </c>
      <c r="I61" s="179">
        <f t="shared" si="4"/>
        <v>1.8656157839824328E-2</v>
      </c>
    </row>
    <row r="62" spans="2:33" outlineLevel="1">
      <c r="B62" s="40" t="s">
        <v>84</v>
      </c>
      <c r="C62" s="52" t="s">
        <v>179</v>
      </c>
      <c r="D62" s="170">
        <f>IFERROR(Επενδύσεις!D22/'Ενεργές Συνδέσεις'!X24,0)</f>
        <v>42713.079178725071</v>
      </c>
      <c r="E62" s="170">
        <f>IFERROR(Επενδύσεις!E22/'Ενεργές Συνδέσεις'!AC24,0)</f>
        <v>6695.7071887344373</v>
      </c>
      <c r="F62" s="170">
        <f>IFERROR(Επενδύσεις!F22/'Ενεργές Συνδέσεις'!AH24,0)</f>
        <v>4964.9178972411173</v>
      </c>
      <c r="G62" s="170">
        <f>IFERROR(Επενδύσεις!G22/'Ενεργές Συνδέσεις'!AM24,0)</f>
        <v>8504.8844418682529</v>
      </c>
      <c r="H62" s="170">
        <f>IFERROR(Επενδύσεις!H22/'Ενεργές Συνδέσεις'!AR24,0)</f>
        <v>6958.9883348030371</v>
      </c>
      <c r="I62" s="179">
        <f t="shared" si="4"/>
        <v>-0.36467447072838088</v>
      </c>
    </row>
    <row r="63" spans="2:33" outlineLevel="1">
      <c r="B63" s="40" t="s">
        <v>86</v>
      </c>
      <c r="C63" s="52" t="s">
        <v>179</v>
      </c>
      <c r="D63" s="170">
        <f>IFERROR(Επενδύσεις!D23/'Ενεργές Συνδέσεις'!X25,0)</f>
        <v>16288.412484049346</v>
      </c>
      <c r="E63" s="170">
        <f>IFERROR(Επενδύσεις!E23/'Ενεργές Συνδέσεις'!AC25,0)</f>
        <v>8950.1020762034987</v>
      </c>
      <c r="F63" s="170">
        <f>IFERROR(Επενδύσεις!F23/'Ενεργές Συνδέσεις'!AH25,0)</f>
        <v>8857.4353961143588</v>
      </c>
      <c r="G63" s="170">
        <f>IFERROR(Επενδύσεις!G23/'Ενεργές Συνδέσεις'!AM25,0)</f>
        <v>11189.245012725698</v>
      </c>
      <c r="H63" s="170">
        <f>IFERROR(Επενδύσεις!H23/'Ενεργές Συνδέσεις'!AR25,0)</f>
        <v>13510.717705073783</v>
      </c>
      <c r="I63" s="179">
        <f t="shared" si="4"/>
        <v>-4.5667057872582739E-2</v>
      </c>
    </row>
    <row r="64" spans="2:33" outlineLevel="1">
      <c r="B64" s="40" t="s">
        <v>87</v>
      </c>
      <c r="C64" s="52" t="s">
        <v>179</v>
      </c>
      <c r="D64" s="170">
        <f>IFERROR(Επενδύσεις!D24/'Ενεργές Συνδέσεις'!X26,0)</f>
        <v>5146.9074374282209</v>
      </c>
      <c r="E64" s="170">
        <f>IFERROR(Επενδύσεις!E24/'Ενεργές Συνδέσεις'!AC26,0)</f>
        <v>69078.143527854874</v>
      </c>
      <c r="F64" s="170">
        <f>IFERROR(Επενδύσεις!F24/'Ενεργές Συνδέσεις'!AH26,0)</f>
        <v>37200.677852577435</v>
      </c>
      <c r="G64" s="170">
        <f>IFERROR(Επενδύσεις!G24/'Ενεργές Συνδέσεις'!AM26,0)</f>
        <v>28895.78520066644</v>
      </c>
      <c r="H64" s="170">
        <f>IFERROR(Επενδύσεις!H24/'Ενεργές Συνδέσεις'!AR26,0)</f>
        <v>35021.574991395704</v>
      </c>
      <c r="I64" s="179">
        <f t="shared" si="4"/>
        <v>0.61509223386433898</v>
      </c>
    </row>
    <row r="65" spans="2:33" outlineLevel="1">
      <c r="B65" s="40" t="s">
        <v>88</v>
      </c>
      <c r="C65" s="52" t="s">
        <v>179</v>
      </c>
      <c r="D65" s="170">
        <f>IFERROR(Επενδύσεις!D25/'Ενεργές Συνδέσεις'!X27,0)</f>
        <v>29312.955554608139</v>
      </c>
      <c r="E65" s="170">
        <f>IFERROR(Επενδύσεις!E25/'Ενεργές Συνδέσεις'!AC27,0)</f>
        <v>15388.922415554734</v>
      </c>
      <c r="F65" s="170">
        <f>IFERROR(Επενδύσεις!F25/'Ενεργές Συνδέσεις'!AH27,0)</f>
        <v>43692.819947517477</v>
      </c>
      <c r="G65" s="170">
        <f>IFERROR(Επενδύσεις!G25/'Ενεργές Συνδέσεις'!AM27,0)</f>
        <v>19079.164521643099</v>
      </c>
      <c r="H65" s="170">
        <f>IFERROR(Επενδύσεις!H25/'Ενεργές Συνδέσεις'!AR27,0)</f>
        <v>12411.804048929802</v>
      </c>
      <c r="I65" s="179">
        <f t="shared" si="4"/>
        <v>-0.19333386455591961</v>
      </c>
    </row>
    <row r="66" spans="2:33" outlineLevel="1">
      <c r="B66" s="339" t="s">
        <v>95</v>
      </c>
      <c r="C66" s="340"/>
      <c r="D66" s="340"/>
      <c r="E66" s="340"/>
      <c r="F66" s="340"/>
      <c r="G66" s="340"/>
      <c r="H66" s="340"/>
      <c r="I66" s="362"/>
    </row>
    <row r="67" spans="2:33" outlineLevel="1">
      <c r="B67" s="40" t="s">
        <v>114</v>
      </c>
      <c r="C67" s="52" t="s">
        <v>179</v>
      </c>
      <c r="D67" s="170">
        <f>IFERROR(Επενδύσεις!D27/'Ενεργές Συνδέσεις'!X29,0)</f>
        <v>10256.698192426324</v>
      </c>
      <c r="E67" s="170">
        <f>IFERROR(Επενδύσεις!E27/'Ενεργές Συνδέσεις'!AC29,0)</f>
        <v>7517.0448599231959</v>
      </c>
      <c r="F67" s="170">
        <f>IFERROR(Επενδύσεις!F27/'Ενεργές Συνδέσεις'!AH29,0)</f>
        <v>8001.9977952423114</v>
      </c>
      <c r="G67" s="170">
        <f>IFERROR(Επενδύσεις!G27/'Ενεργές Συνδέσεις'!AM29,0)</f>
        <v>8309.8428106565552</v>
      </c>
      <c r="H67" s="170">
        <f>IFERROR(Επενδύσεις!H27/'Ενεργές Συνδέσεις'!AR29,0)</f>
        <v>7317.1808127282075</v>
      </c>
      <c r="I67" s="179">
        <f>IFERROR((H67/D67)^(1/4)-1,0)</f>
        <v>-8.0960764507644112E-2</v>
      </c>
    </row>
    <row r="69" spans="2:33" ht="15.6">
      <c r="B69" s="332" t="s">
        <v>180</v>
      </c>
      <c r="C69" s="332"/>
      <c r="D69" s="332"/>
      <c r="E69" s="332"/>
      <c r="F69" s="332"/>
      <c r="G69" s="332"/>
      <c r="H69" s="332"/>
      <c r="I69" s="332"/>
    </row>
    <row r="70" spans="2:33" ht="5.45" customHeight="1" outlineLevel="1">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row>
    <row r="71" spans="2:33" ht="33.75" customHeight="1" outlineLevel="1">
      <c r="B71" s="50"/>
      <c r="C71" s="51" t="s">
        <v>93</v>
      </c>
      <c r="D71" s="75">
        <f>$C$3</f>
        <v>2024</v>
      </c>
      <c r="E71" s="75">
        <f>$C$3+1</f>
        <v>2025</v>
      </c>
      <c r="F71" s="75">
        <f>$C$3+2</f>
        <v>2026</v>
      </c>
      <c r="G71" s="75">
        <f>$C$3+3</f>
        <v>2027</v>
      </c>
      <c r="H71" s="75">
        <f>$C$3+4</f>
        <v>2028</v>
      </c>
      <c r="I71" s="204" t="str">
        <f>"Ετήσιος ρυθμός ανάπτυξης (CAGR) "&amp;$C$3&amp;" - "&amp;$E$3</f>
        <v>Ετήσιος ρυθμός ανάπτυξης (CAGR) 2024 - 2028</v>
      </c>
    </row>
    <row r="72" spans="2:33" outlineLevel="1">
      <c r="B72" s="40" t="s">
        <v>74</v>
      </c>
      <c r="C72" s="52" t="s">
        <v>181</v>
      </c>
      <c r="D72" s="250">
        <f>IFERROR('Ενεργοί Πελάτες'!X14/'Ανάπτυξη δικτύου '!X37,0)</f>
        <v>4.6325581395348836</v>
      </c>
      <c r="E72" s="250">
        <f>IFERROR('Ενεργοί Πελάτες'!AA14/'Ανάπτυξη δικτύου '!AA37,0)</f>
        <v>6.01</v>
      </c>
      <c r="F72" s="250">
        <f>IFERROR('Ενεργοί Πελάτες'!AD14/'Ανάπτυξη δικτύου '!AD37,0)</f>
        <v>7.8916666666666666</v>
      </c>
      <c r="G72" s="250">
        <f>IFERROR('Ενεργοί Πελάτες'!AG14/'Ανάπτυξη δικτύου '!AG37,0)</f>
        <v>7.6349999999999998</v>
      </c>
      <c r="H72" s="250">
        <f>IFERROR('Ενεργοί Πελάτες'!AJ14/'Ανάπτυξη δικτύου '!AJ37,0)</f>
        <v>7.26</v>
      </c>
      <c r="I72" s="179">
        <f t="shared" ref="I72" si="5">IFERROR((H72/D72)^(1/4)-1,0)</f>
        <v>0.11886821251754065</v>
      </c>
    </row>
    <row r="73" spans="2:33" outlineLevel="1">
      <c r="B73" s="40" t="s">
        <v>75</v>
      </c>
      <c r="C73" s="52" t="s">
        <v>181</v>
      </c>
      <c r="D73" s="250">
        <f>IFERROR('Ενεργοί Πελάτες'!X15/'Ανάπτυξη δικτύου '!X38,0)</f>
        <v>8.3720930232558138E-2</v>
      </c>
      <c r="E73" s="250">
        <f>IFERROR('Ενεργοί Πελάτες'!AA15/'Ανάπτυξη δικτύου '!AA38,0)</f>
        <v>9.1849662162162157E-2</v>
      </c>
      <c r="F73" s="250">
        <f>IFERROR('Ενεργοί Πελάτες'!AD15/'Ανάπτυξη δικτύου '!AD38,0)</f>
        <v>0.21385842472582253</v>
      </c>
      <c r="G73" s="250">
        <f>IFERROR('Ενεργοί Πελάτες'!AG15/'Ανάπτυξη δικτύου '!AG38,0)</f>
        <v>0.13805721889554226</v>
      </c>
      <c r="H73" s="250">
        <f>IFERROR('Ενεργοί Πελάτες'!AJ15/'Ανάπτυξη δικτύου '!AJ38,0)</f>
        <v>0.14332365747460088</v>
      </c>
      <c r="I73" s="179">
        <f t="shared" ref="I73:I85" si="6">IFERROR((H73/D73)^(1/4)-1,0)</f>
        <v>0.14385495890946709</v>
      </c>
    </row>
    <row r="74" spans="2:33" outlineLevel="1">
      <c r="B74" s="40" t="s">
        <v>76</v>
      </c>
      <c r="C74" s="52" t="s">
        <v>181</v>
      </c>
      <c r="D74" s="250">
        <f>IFERROR('Ενεργοί Πελάτες'!X16/'Ανάπτυξη δικτύου '!X39,0)</f>
        <v>0.12473684210526316</v>
      </c>
      <c r="E74" s="250">
        <f>IFERROR('Ενεργοί Πελάτες'!AA16/'Ανάπτυξη δικτύου '!AA39,0)</f>
        <v>9.0952380952380951E-2</v>
      </c>
      <c r="F74" s="250">
        <f>IFERROR('Ενεργοί Πελάτες'!AD16/'Ανάπτυξη δικτύου '!AD39,0)</f>
        <v>7.8333333333333338E-2</v>
      </c>
      <c r="G74" s="250">
        <f>IFERROR('Ενεργοί Πελάτες'!AG16/'Ανάπτυξη δικτύου '!AG39,0)</f>
        <v>7.045161290322581E-2</v>
      </c>
      <c r="H74" s="250">
        <f>IFERROR('Ενεργοί Πελάτες'!AJ16/'Ανάπτυξη δικτύου '!AJ39,0)</f>
        <v>0.14027027027027028</v>
      </c>
      <c r="I74" s="179">
        <f t="shared" si="6"/>
        <v>2.9775896276980962E-2</v>
      </c>
    </row>
    <row r="75" spans="2:33" outlineLevel="1">
      <c r="B75" s="40" t="s">
        <v>77</v>
      </c>
      <c r="C75" s="52" t="s">
        <v>181</v>
      </c>
      <c r="D75" s="250">
        <f>IFERROR('Ενεργοί Πελάτες'!X17/'Ανάπτυξη δικτύου '!X40,0)</f>
        <v>0.89</v>
      </c>
      <c r="E75" s="250">
        <f>IFERROR('Ενεργοί Πελάτες'!AA17/'Ανάπτυξη δικτύου '!AA40,0)</f>
        <v>1.323076923076923</v>
      </c>
      <c r="F75" s="250">
        <f>IFERROR('Ενεργοί Πελάτες'!AD17/'Ανάπτυξη δικτύου '!AD40,0)</f>
        <v>1.4133333333333333</v>
      </c>
      <c r="G75" s="250">
        <f>IFERROR('Ενεργοί Πελάτες'!AG17/'Ανάπτυξη δικτύου '!AG40,0)</f>
        <v>1.3666666666666667</v>
      </c>
      <c r="H75" s="250">
        <f>IFERROR('Ενεργοί Πελάτες'!AJ17/'Ανάπτυξη δικτύου '!AJ40,0)</f>
        <v>1.3</v>
      </c>
      <c r="I75" s="179">
        <f t="shared" si="6"/>
        <v>9.9355963025823835E-2</v>
      </c>
    </row>
    <row r="76" spans="2:33" outlineLevel="1">
      <c r="B76" s="40" t="s">
        <v>78</v>
      </c>
      <c r="C76" s="52" t="s">
        <v>181</v>
      </c>
      <c r="D76" s="250">
        <f>IFERROR('Ενεργοί Πελάτες'!X18/'Ανάπτυξη δικτύου '!X41,0)</f>
        <v>0.12703703703703703</v>
      </c>
      <c r="E76" s="250">
        <f>IFERROR('Ενεργοί Πελάτες'!AA18/'Ανάπτυξη δικτύου '!AA41,0)</f>
        <v>0.20724999999999999</v>
      </c>
      <c r="F76" s="250">
        <f>IFERROR('Ενεργοί Πελάτες'!AD18/'Ανάπτυξη δικτύου '!AD41,0)</f>
        <v>0.22975253093363329</v>
      </c>
      <c r="G76" s="250">
        <f>IFERROR('Ενεργοί Πελάτες'!AG18/'Ανάπτυξη δικτύου '!AG41,0)</f>
        <v>0.16829787234042554</v>
      </c>
      <c r="H76" s="250">
        <f>IFERROR('Ενεργοί Πελάτες'!AJ18/'Ανάπτυξη δικτύου '!AJ41,0)</f>
        <v>9.4591194968553463E-2</v>
      </c>
      <c r="I76" s="179">
        <f t="shared" si="6"/>
        <v>-7.1076202326221916E-2</v>
      </c>
    </row>
    <row r="77" spans="2:33" outlineLevel="1">
      <c r="B77" s="40" t="s">
        <v>79</v>
      </c>
      <c r="C77" s="52" t="s">
        <v>181</v>
      </c>
      <c r="D77" s="250">
        <f>IFERROR('Ενεργοί Πελάτες'!X19/'Ανάπτυξη δικτύου '!X42,0)</f>
        <v>2.12</v>
      </c>
      <c r="E77" s="250">
        <f>IFERROR('Ενεργοί Πελάτες'!AA19/'Ανάπτυξη δικτύου '!AA42,0)</f>
        <v>2.5625</v>
      </c>
      <c r="F77" s="250">
        <f>IFERROR('Ενεργοί Πελάτες'!AD19/'Ανάπτυξη δικτύου '!AD42,0)</f>
        <v>2.8857142857142857</v>
      </c>
      <c r="G77" s="250">
        <f>IFERROR('Ενεργοί Πελάτες'!AG19/'Ανάπτυξη δικτύου '!AG42,0)</f>
        <v>2.7914285714285714</v>
      </c>
      <c r="H77" s="250">
        <f>IFERROR('Ενεργοί Πελάτες'!AJ19/'Ανάπτυξη δικτύου '!AJ42,0)</f>
        <v>2.6542857142857144</v>
      </c>
      <c r="I77" s="179">
        <f t="shared" si="6"/>
        <v>5.7798513011253272E-2</v>
      </c>
    </row>
    <row r="78" spans="2:33" outlineLevel="1">
      <c r="B78" s="40" t="s">
        <v>80</v>
      </c>
      <c r="C78" s="52" t="s">
        <v>181</v>
      </c>
      <c r="D78" s="250">
        <f>IFERROR('Ενεργοί Πελάτες'!X20/'Ανάπτυξη δικτύου '!X43,0)</f>
        <v>0.34518518518518521</v>
      </c>
      <c r="E78" s="250">
        <f>IFERROR('Ενεργοί Πελάτες'!AA20/'Ανάπτυξη δικτύου '!AA43,0)</f>
        <v>0.83791821561338287</v>
      </c>
      <c r="F78" s="250">
        <f>IFERROR('Ενεργοί Πελάτες'!AD20/'Ανάπτυξη δικτύου '!AD43,0)</f>
        <v>1.0571428571428572</v>
      </c>
      <c r="G78" s="250">
        <f>IFERROR('Ενεργοί Πελάτες'!AG20/'Ανάπτυξη δικτύου '!AG43,0)</f>
        <v>0.52390243902439027</v>
      </c>
      <c r="H78" s="250">
        <f>IFERROR('Ενεργοί Πελάτες'!AJ20/'Ανάπτυξη δικτύου '!AJ43,0)</f>
        <v>0.49804878048780488</v>
      </c>
      <c r="I78" s="179">
        <f t="shared" si="6"/>
        <v>9.5985814902391109E-2</v>
      </c>
    </row>
    <row r="79" spans="2:33" outlineLevel="1">
      <c r="B79" s="40" t="s">
        <v>81</v>
      </c>
      <c r="C79" s="52" t="s">
        <v>181</v>
      </c>
      <c r="D79" s="250">
        <f>IFERROR('Ενεργοί Πελάτες'!X21/'Ανάπτυξη δικτύου '!X44,0)</f>
        <v>0.22835443037974684</v>
      </c>
      <c r="E79" s="250">
        <f>IFERROR('Ενεργοί Πελάτες'!AA21/'Ανάπτυξη δικτύου '!AA44,0)</f>
        <v>0.42784313725490197</v>
      </c>
      <c r="F79" s="250">
        <f>IFERROR('Ενεργοί Πελάτες'!AD21/'Ανάπτυξη δικτύου '!AD44,0)</f>
        <v>0.69290322580645158</v>
      </c>
      <c r="G79" s="250">
        <f>IFERROR('Ενεργοί Πελάτες'!AG21/'Ανάπτυξη δικτύου '!AG44,0)</f>
        <v>0.50682926829268293</v>
      </c>
      <c r="H79" s="250">
        <f>IFERROR('Ενεργοί Πελάτες'!AJ21/'Ανάπτυξη δικτύου '!AJ44,0)</f>
        <v>0.4945</v>
      </c>
      <c r="I79" s="179">
        <f t="shared" si="6"/>
        <v>0.21307936010831008</v>
      </c>
    </row>
    <row r="80" spans="2:33" outlineLevel="1">
      <c r="B80" s="40" t="s">
        <v>82</v>
      </c>
      <c r="C80" s="52" t="s">
        <v>181</v>
      </c>
      <c r="D80" s="250">
        <f>IFERROR('Ενεργοί Πελάτες'!X22/'Ανάπτυξη δικτύου '!X45,0)</f>
        <v>0.3925925925925926</v>
      </c>
      <c r="E80" s="250">
        <f>IFERROR('Ενεργοί Πελάτες'!AA22/'Ανάπτυξη δικτύου '!AA45,0)</f>
        <v>0.55739130434782613</v>
      </c>
      <c r="F80" s="250">
        <f>IFERROR('Ενεργοί Πελάτες'!AD22/'Ανάπτυξη δικτύου '!AD45,0)</f>
        <v>0.81419354838709679</v>
      </c>
      <c r="G80" s="250">
        <f>IFERROR('Ενεργοί Πελάτες'!AG22/'Ανάπτυξη δικτύου '!AG45,0)</f>
        <v>0.59609756097560973</v>
      </c>
      <c r="H80" s="250">
        <f>IFERROR('Ενεργοί Πελάτες'!AJ22/'Ανάπτυξη δικτύου '!AJ45,0)</f>
        <v>0.74967741935483867</v>
      </c>
      <c r="I80" s="179">
        <f t="shared" si="6"/>
        <v>0.17552828181018643</v>
      </c>
    </row>
    <row r="81" spans="2:33" outlineLevel="1">
      <c r="B81" s="40" t="s">
        <v>83</v>
      </c>
      <c r="C81" s="52" t="s">
        <v>181</v>
      </c>
      <c r="D81" s="250">
        <f>IFERROR('Ενεργοί Πελάτες'!X23/'Ανάπτυξη δικτύου '!X46,0)</f>
        <v>0.2161812297734628</v>
      </c>
      <c r="E81" s="250">
        <f>IFERROR('Ενεργοί Πελάτες'!AA23/'Ανάπτυξη δικτύου '!AA46,0)</f>
        <v>0.2241953385127636</v>
      </c>
      <c r="F81" s="250">
        <f>IFERROR('Ενεργοί Πελάτες'!AD23/'Ανάπτυξη δικτύου '!AD46,0)</f>
        <v>0.28945454545454546</v>
      </c>
      <c r="G81" s="250">
        <f>IFERROR('Ενεργοί Πελάτες'!AG23/'Ανάπτυξη δικτύου '!AG46,0)</f>
        <v>0.23692307692307693</v>
      </c>
      <c r="H81" s="250">
        <f>IFERROR('Ενεργοί Πελάτες'!AJ23/'Ανάπτυξη δικτύου '!AJ46,0)</f>
        <v>0.17853658536585365</v>
      </c>
      <c r="I81" s="179">
        <f t="shared" si="6"/>
        <v>-4.6705010637811295E-2</v>
      </c>
    </row>
    <row r="82" spans="2:33" outlineLevel="1">
      <c r="B82" s="40" t="s">
        <v>84</v>
      </c>
      <c r="C82" s="52" t="s">
        <v>181</v>
      </c>
      <c r="D82" s="250">
        <f>IFERROR('Ενεργοί Πελάτες'!X24/'Ανάπτυξη δικτύου '!X47,0)</f>
        <v>6.5263157894736842E-2</v>
      </c>
      <c r="E82" s="250">
        <f>IFERROR('Ενεργοί Πελάτες'!AA24/'Ανάπτυξη δικτύου '!AA47,0)</f>
        <v>7.5949367088607597E-2</v>
      </c>
      <c r="F82" s="250">
        <f>IFERROR('Ενεργοί Πελάτες'!AD24/'Ανάπτυξη δικτύου '!AD47,0)</f>
        <v>0.13409090909090909</v>
      </c>
      <c r="G82" s="250">
        <f>IFERROR('Ενεργοί Πελάτες'!AG24/'Ανάπτυξη δικτύου '!AG47,0)</f>
        <v>5.3809971777986833E-2</v>
      </c>
      <c r="H82" s="250">
        <f>IFERROR('Ενεργοί Πελάτες'!AJ24/'Ανάπτυξη δικτύου '!AJ47,0)</f>
        <v>8.4814468350483313E-2</v>
      </c>
      <c r="I82" s="179">
        <f t="shared" si="6"/>
        <v>6.7703004870737882E-2</v>
      </c>
    </row>
    <row r="83" spans="2:33" outlineLevel="1">
      <c r="B83" s="40" t="s">
        <v>86</v>
      </c>
      <c r="C83" s="52" t="s">
        <v>181</v>
      </c>
      <c r="D83" s="250">
        <f>IFERROR('Ενεργοί Πελάτες'!X25/'Ανάπτυξη δικτύου '!X48,0)</f>
        <v>3.3617021276595743E-2</v>
      </c>
      <c r="E83" s="250">
        <f>IFERROR('Ενεργοί Πελάτες'!AA25/'Ανάπτυξη δικτύου '!AA48,0)</f>
        <v>4.9610389610389612E-2</v>
      </c>
      <c r="F83" s="250">
        <f>IFERROR('Ενεργοί Πελάτες'!AD25/'Ανάπτυξη δικτύου '!AD48,0)</f>
        <v>5.0810810810810812E-2</v>
      </c>
      <c r="G83" s="250">
        <f>IFERROR('Ενεργοί Πελάτες'!AG25/'Ανάπτυξη δικτύου '!AG48,0)</f>
        <v>3.6767676767676769E-2</v>
      </c>
      <c r="H83" s="250">
        <f>IFERROR('Ενεργοί Πελάτες'!AJ25/'Ανάπτυξη δικτύου '!AJ48,0)</f>
        <v>4.6756756756756758E-2</v>
      </c>
      <c r="I83" s="179">
        <f t="shared" si="6"/>
        <v>8.5978650668798506E-2</v>
      </c>
    </row>
    <row r="84" spans="2:33" outlineLevel="1">
      <c r="B84" s="40" t="s">
        <v>87</v>
      </c>
      <c r="C84" s="52" t="s">
        <v>181</v>
      </c>
      <c r="D84" s="250">
        <f>IFERROR('Ενεργοί Πελάτες'!X26/'Ανάπτυξη δικτύου '!X49,0)</f>
        <v>0.1575</v>
      </c>
      <c r="E84" s="250">
        <f>IFERROR('Ενεργοί Πελάτες'!AA26/'Ανάπτυξη δικτύου '!AA49,0)</f>
        <v>1.747126436781609E-2</v>
      </c>
      <c r="F84" s="250">
        <f>IFERROR('Ενεργοί Πελάτες'!AD26/'Ανάπτυξη δικτύου '!AD49,0)</f>
        <v>7.9575596816976128E-3</v>
      </c>
      <c r="G84" s="250">
        <f>IFERROR('Ενεργοί Πελάτες'!AG26/'Ανάπτυξη δικτύου '!AG49,0)</f>
        <v>8.6309523809523815E-3</v>
      </c>
      <c r="H84" s="250">
        <f>IFERROR('Ενεργοί Πελάτες'!AJ26/'Ανάπτυξη δικτύου '!AJ49,0)</f>
        <v>7.6935942465295197E-3</v>
      </c>
      <c r="I84" s="179">
        <f t="shared" si="6"/>
        <v>-0.529876262625806</v>
      </c>
    </row>
    <row r="85" spans="2:33" outlineLevel="1">
      <c r="B85" s="40" t="s">
        <v>88</v>
      </c>
      <c r="C85" s="52" t="s">
        <v>181</v>
      </c>
      <c r="D85" s="250">
        <f>IFERROR('Ενεργοί Πελάτες'!X27/'Ανάπτυξη δικτύου '!X50,0)</f>
        <v>1.1764705882352941E-2</v>
      </c>
      <c r="E85" s="250">
        <f>IFERROR('Ενεργοί Πελάτες'!AA27/'Ανάπτυξη δικτύου '!AA50,0)</f>
        <v>1.7629179331306991E-2</v>
      </c>
      <c r="F85" s="250">
        <f>IFERROR('Ενεργοί Πελάτες'!AD27/'Ανάπτυξη δικτύου '!AD50,0)</f>
        <v>1.2888888888888889E-2</v>
      </c>
      <c r="G85" s="250">
        <f>IFERROR('Ενεργοί Πελάτες'!AG27/'Ανάπτυξη δικτύου '!AG50,0)</f>
        <v>1.3827160493827161E-2</v>
      </c>
      <c r="H85" s="250">
        <f>IFERROR('Ενεργοί Πελάτες'!AJ27/'Ανάπτυξη δικτύου '!AJ50,0)</f>
        <v>2.5714285714285714E-2</v>
      </c>
      <c r="I85" s="179">
        <f t="shared" si="6"/>
        <v>0.21590136973100882</v>
      </c>
    </row>
    <row r="86" spans="2:33" outlineLevel="1">
      <c r="B86" s="339" t="s">
        <v>95</v>
      </c>
      <c r="C86" s="340"/>
      <c r="D86" s="340"/>
      <c r="E86" s="340"/>
      <c r="F86" s="340"/>
      <c r="G86" s="340"/>
      <c r="H86" s="340"/>
      <c r="I86" s="362"/>
    </row>
    <row r="87" spans="2:33" outlineLevel="1">
      <c r="B87" s="40" t="s">
        <v>114</v>
      </c>
      <c r="C87" s="52" t="s">
        <v>181</v>
      </c>
      <c r="D87" s="250">
        <f>IFERROR('Ενεργοί Πελάτες'!X29/'Ανάπτυξη δικτύου '!X52,0)</f>
        <v>0.24444444444444444</v>
      </c>
      <c r="E87" s="250">
        <f>IFERROR('Ενεργοί Πελάτες'!AA29/'Ανάπτυξη δικτύου '!AA52,0)</f>
        <v>0.26600000000000001</v>
      </c>
      <c r="F87" s="250">
        <f>IFERROR('Ενεργοί Πελάτες'!AD29/'Ανάπτυξη δικτύου '!AD52,0)</f>
        <v>0.24321413983884743</v>
      </c>
      <c r="G87" s="250">
        <f>IFERROR('Ενεργοί Πελάτες'!AG29/'Ανάπτυξη δικτύου '!AG52,0)</f>
        <v>0.20388927313377619</v>
      </c>
      <c r="H87" s="250">
        <f>IFERROR('Ενεργοί Πελάτες'!AJ29/'Ανάπτυξη δικτύου '!AJ52,0)</f>
        <v>0.21526785714285715</v>
      </c>
      <c r="I87" s="179">
        <f>IFERROR((H87/D87)^(1/4)-1,0)</f>
        <v>-3.1276681156194752E-2</v>
      </c>
    </row>
    <row r="89" spans="2:33" ht="15.6">
      <c r="B89" s="332" t="s">
        <v>182</v>
      </c>
      <c r="C89" s="332"/>
      <c r="D89" s="332"/>
      <c r="E89" s="332"/>
      <c r="F89" s="332"/>
      <c r="G89" s="332"/>
      <c r="H89" s="332"/>
      <c r="I89" s="332"/>
    </row>
    <row r="90" spans="2:33" ht="5.45" customHeight="1" outlineLevel="1">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row>
    <row r="91" spans="2:33" ht="33" customHeight="1" outlineLevel="1">
      <c r="B91" s="50"/>
      <c r="C91" s="51" t="s">
        <v>93</v>
      </c>
      <c r="D91" s="75">
        <f>$C$3</f>
        <v>2024</v>
      </c>
      <c r="E91" s="75">
        <f>$C$3+1</f>
        <v>2025</v>
      </c>
      <c r="F91" s="75">
        <f>$C$3+2</f>
        <v>2026</v>
      </c>
      <c r="G91" s="75">
        <f>$C$3+3</f>
        <v>2027</v>
      </c>
      <c r="H91" s="75">
        <f>$C$3+4</f>
        <v>2028</v>
      </c>
      <c r="I91" s="204" t="str">
        <f>"Ετήσιος ρυθμός ανάπτυξης (CAGR) "&amp;$C$3&amp;" - "&amp;$E$3</f>
        <v>Ετήσιος ρυθμός ανάπτυξης (CAGR) 2024 - 2028</v>
      </c>
    </row>
    <row r="92" spans="2:33" outlineLevel="1">
      <c r="B92" s="40" t="s">
        <v>74</v>
      </c>
      <c r="C92" s="52" t="s">
        <v>183</v>
      </c>
      <c r="D92" s="170">
        <f>IFERROR('Ενεργές Συνδέσεις'!X14/'Ανάπτυξη δικτύου '!X37,0)</f>
        <v>0.32558139534883723</v>
      </c>
      <c r="E92" s="170">
        <f>IFERROR('Ενεργές Συνδέσεις'!AC14/'Ανάπτυξη δικτύου '!AA37,0)</f>
        <v>0.71</v>
      </c>
      <c r="F92" s="170">
        <f>IFERROR('Ενεργές Συνδέσεις'!AH14/'Ανάπτυξη δικτύου '!AD37,0)</f>
        <v>0.93333333333333335</v>
      </c>
      <c r="G92" s="170">
        <f>IFERROR('Ενεργές Συνδέσεις'!AM14/'Ανάπτυξη δικτύου '!AG37,0)</f>
        <v>0.89500000000000002</v>
      </c>
      <c r="H92" s="170">
        <f>IFERROR('Ενεργές Συνδέσεις'!AR14/'Ανάπτυξη δικτύου '!AJ37,0)</f>
        <v>0.89333333333333331</v>
      </c>
      <c r="I92" s="179">
        <f t="shared" ref="I92" si="7">IFERROR((H92/D92)^(1/4)-1,0)</f>
        <v>0.28702946539051943</v>
      </c>
    </row>
    <row r="93" spans="2:33" outlineLevel="1">
      <c r="B93" s="40" t="s">
        <v>75</v>
      </c>
      <c r="C93" s="52" t="s">
        <v>183</v>
      </c>
      <c r="D93" s="170">
        <f>IFERROR('Ενεργές Συνδέσεις'!X15/'Ανάπτυξη δικτύου '!X38,0)</f>
        <v>3.1162790697674417E-2</v>
      </c>
      <c r="E93" s="170">
        <f>IFERROR('Ενεργές Συνδέσεις'!AC15/'Ανάπτυξη δικτύου '!AA38,0)</f>
        <v>2.6182432432432432E-2</v>
      </c>
      <c r="F93" s="170">
        <f>IFERROR('Ενεργές Συνδέσεις'!AH15/'Ανάπτυξη δικτύου '!AD38,0)</f>
        <v>6.0817547357926223E-2</v>
      </c>
      <c r="G93" s="170">
        <f>IFERROR('Ενεργές Συνδέσεις'!AM15/'Ανάπτυξη δικτύου '!AG38,0)</f>
        <v>3.9254823685961414E-2</v>
      </c>
      <c r="H93" s="170">
        <f>IFERROR('Ενεργές Συνδέσεις'!AR15/'Ανάπτυξη δικτύου '!AJ38,0)</f>
        <v>3.991291727140784E-2</v>
      </c>
      <c r="I93" s="179">
        <f t="shared" ref="I93:I105" si="8">IFERROR((H93/D93)^(1/4)-1,0)</f>
        <v>6.3822771437298975E-2</v>
      </c>
    </row>
    <row r="94" spans="2:33" outlineLevel="1">
      <c r="B94" s="40" t="s">
        <v>76</v>
      </c>
      <c r="C94" s="52" t="s">
        <v>183</v>
      </c>
      <c r="D94" s="170">
        <f>IFERROR('Ενεργές Συνδέσεις'!X16/'Ανάπτυξη δικτύου '!X39,0)</f>
        <v>2.6842105263157896E-2</v>
      </c>
      <c r="E94" s="170">
        <f>IFERROR('Ενεργές Συνδέσεις'!AC16/'Ανάπτυξη δικτύου '!AA39,0)</f>
        <v>1.7777777777777778E-2</v>
      </c>
      <c r="F94" s="170">
        <f>IFERROR('Ενεργές Συνδέσεις'!AH16/'Ανάπτυξη δικτύου '!AD39,0)</f>
        <v>1.5277777777777777E-2</v>
      </c>
      <c r="G94" s="170">
        <f>IFERROR('Ενεργές Συνδέσεις'!AM16/'Ανάπτυξη δικτύου '!AG39,0)</f>
        <v>1.367741935483871E-2</v>
      </c>
      <c r="H94" s="170">
        <f>IFERROR('Ενεργές Συνδέσεις'!AR16/'Ανάπτυξη δικτύου '!AJ39,0)</f>
        <v>2.6756756756756758E-2</v>
      </c>
      <c r="I94" s="179">
        <f t="shared" si="8"/>
        <v>-7.958621504662311E-4</v>
      </c>
    </row>
    <row r="95" spans="2:33" outlineLevel="1">
      <c r="B95" s="40" t="s">
        <v>77</v>
      </c>
      <c r="C95" s="52" t="s">
        <v>183</v>
      </c>
      <c r="D95" s="170">
        <f>IFERROR('Ενεργές Συνδέσεις'!X17/'Ανάπτυξη δικτύου '!X40,0)</f>
        <v>0.185</v>
      </c>
      <c r="E95" s="170">
        <f>IFERROR('Ενεργές Συνδέσεις'!AC17/'Ανάπτυξη δικτύου '!AA40,0)</f>
        <v>0.25846153846153846</v>
      </c>
      <c r="F95" s="170">
        <f>IFERROR('Ενεργές Συνδέσεις'!AH17/'Ανάπτυξη δικτύου '!AD40,0)</f>
        <v>0.27333333333333332</v>
      </c>
      <c r="G95" s="170">
        <f>IFERROR('Ενεργές Συνδέσεις'!AM17/'Ανάπτυξη δικτύου '!AG40,0)</f>
        <v>0.26333333333333331</v>
      </c>
      <c r="H95" s="170">
        <f>IFERROR('Ενεργές Συνδέσεις'!AR17/'Ανάπτυξη δικτύου '!AJ40,0)</f>
        <v>0.24666666666666667</v>
      </c>
      <c r="I95" s="179">
        <f t="shared" si="8"/>
        <v>7.4569931823541991E-2</v>
      </c>
    </row>
    <row r="96" spans="2:33" outlineLevel="1">
      <c r="B96" s="40" t="s">
        <v>78</v>
      </c>
      <c r="C96" s="52" t="s">
        <v>183</v>
      </c>
      <c r="D96" s="170">
        <f>IFERROR('Ενεργές Συνδέσεις'!X18/'Ανάπτυξη δικτύου '!X41,0)</f>
        <v>4.5185185185185182E-2</v>
      </c>
      <c r="E96" s="170">
        <f>IFERROR('Ενεργές Συνδέσεις'!AC18/'Ανάπτυξη δικτύου '!AA41,0)</f>
        <v>7.1749999999999994E-2</v>
      </c>
      <c r="F96" s="170">
        <f>IFERROR('Ενεργές Συνδέσεις'!AH18/'Ανάπτυξη δικτύου '!AD41,0)</f>
        <v>7.874015748031496E-2</v>
      </c>
      <c r="G96" s="170">
        <f>IFERROR('Ενεργές Συνδέσεις'!AM18/'Ανάπτυξη δικτύου '!AG41,0)</f>
        <v>5.7872340425531917E-2</v>
      </c>
      <c r="H96" s="170">
        <f>IFERROR('Ενεργές Συνδέσεις'!AR18/'Ανάπτυξη δικτύου '!AJ41,0)</f>
        <v>3.232704402515723E-2</v>
      </c>
      <c r="I96" s="179">
        <f t="shared" si="8"/>
        <v>-8.030784482361486E-2</v>
      </c>
    </row>
    <row r="97" spans="2:33" outlineLevel="1">
      <c r="B97" s="40" t="s">
        <v>79</v>
      </c>
      <c r="C97" s="52" t="s">
        <v>183</v>
      </c>
      <c r="D97" s="170">
        <f>IFERROR('Ενεργές Συνδέσεις'!X19/'Ανάπτυξη δικτύου '!X42,0)</f>
        <v>0.23</v>
      </c>
      <c r="E97" s="170">
        <f>IFERROR('Ενεργές Συνδέσεις'!AC19/'Ανάπτυξη δικτύου '!AA42,0)</f>
        <v>0.35749999999999998</v>
      </c>
      <c r="F97" s="170">
        <f>IFERROR('Ενεργές Συνδέσεις'!AH19/'Ανάπτυξη δικτύου '!AD42,0)</f>
        <v>0.4</v>
      </c>
      <c r="G97" s="170">
        <f>IFERROR('Ενεργές Συνδέσεις'!AM19/'Ανάπτυξη δικτύου '!AG42,0)</f>
        <v>0.38</v>
      </c>
      <c r="H97" s="170">
        <f>IFERROR('Ενεργές Συνδέσεις'!AR19/'Ανάπτυξη δικτύου '!AJ42,0)</f>
        <v>0.41714285714285715</v>
      </c>
      <c r="I97" s="179">
        <f t="shared" si="8"/>
        <v>0.16048423191619432</v>
      </c>
    </row>
    <row r="98" spans="2:33" outlineLevel="1">
      <c r="B98" s="40" t="s">
        <v>80</v>
      </c>
      <c r="C98" s="52" t="s">
        <v>183</v>
      </c>
      <c r="D98" s="170">
        <f>IFERROR('Ενεργές Συνδέσεις'!X20/'Ανάπτυξη δικτύου '!X43,0)</f>
        <v>7.1111111111111111E-2</v>
      </c>
      <c r="E98" s="170">
        <f>IFERROR('Ενεργές Συνδέσεις'!AC20/'Ανάπτυξη δικτύου '!AA43,0)</f>
        <v>0.14126394052044611</v>
      </c>
      <c r="F98" s="170">
        <f>IFERROR('Ενεργές Συνδέσεις'!AH20/'Ανάπτυξη δικτύου '!AD43,0)</f>
        <v>0.1761904761904762</v>
      </c>
      <c r="G98" s="170">
        <f>IFERROR('Ενεργές Συνδέσεις'!AM20/'Ανάπτυξη δικτύου '!AG43,0)</f>
        <v>8.7317073170731702E-2</v>
      </c>
      <c r="H98" s="170">
        <f>IFERROR('Ενεργές Συνδέσεις'!AR20/'Ανάπτυξη δικτύου '!AJ43,0)</f>
        <v>8.0487804878048783E-2</v>
      </c>
      <c r="I98" s="179">
        <f t="shared" si="8"/>
        <v>3.1449939326308129E-2</v>
      </c>
    </row>
    <row r="99" spans="2:33" outlineLevel="1">
      <c r="B99" s="40" t="s">
        <v>81</v>
      </c>
      <c r="C99" s="52" t="s">
        <v>183</v>
      </c>
      <c r="D99" s="170">
        <f>IFERROR('Ενεργές Συνδέσεις'!X21/'Ανάπτυξη δικτύου '!X44,0)</f>
        <v>4.810126582278481E-2</v>
      </c>
      <c r="E99" s="170">
        <f>IFERROR('Ενεργές Συνδέσεις'!AC21/'Ανάπτυξη δικτύου '!AA44,0)</f>
        <v>7.1764705882352939E-2</v>
      </c>
      <c r="F99" s="170">
        <f>IFERROR('Ενεργές Συνδέσεις'!AH21/'Ανάπτυξη δικτύου '!AD44,0)</f>
        <v>0.11548387096774193</v>
      </c>
      <c r="G99" s="170">
        <f>IFERROR('Ενεργές Συνδέσεις'!AM21/'Ανάπτυξη δικτύου '!AG44,0)</f>
        <v>8.439024390243903E-2</v>
      </c>
      <c r="H99" s="170">
        <f>IFERROR('Ενεργές Συνδέσεις'!AR21/'Ανάπτυξη δικτύου '!AJ44,0)</f>
        <v>7.9500000000000001E-2</v>
      </c>
      <c r="I99" s="179">
        <f t="shared" si="8"/>
        <v>0.13384230195457225</v>
      </c>
    </row>
    <row r="100" spans="2:33" outlineLevel="1">
      <c r="B100" s="40" t="s">
        <v>82</v>
      </c>
      <c r="C100" s="52" t="s">
        <v>183</v>
      </c>
      <c r="D100" s="170">
        <f>IFERROR('Ενεργές Συνδέσεις'!X22/'Ανάπτυξη δικτύου '!X45,0)</f>
        <v>8.1481481481481488E-2</v>
      </c>
      <c r="E100" s="170">
        <f>IFERROR('Ενεργές Συνδέσεις'!AC22/'Ανάπτυξη δικτύου '!AA45,0)</f>
        <v>8.7826086956521734E-2</v>
      </c>
      <c r="F100" s="170">
        <f>IFERROR('Ενεργές Συνδέσεις'!AH22/'Ανάπτυξη δικτύου '!AD45,0)</f>
        <v>0.12645161290322582</v>
      </c>
      <c r="G100" s="170">
        <f>IFERROR('Ενεργές Συνδέσεις'!AM22/'Ανάπτυξη δικτύου '!AG45,0)</f>
        <v>9.170731707317073E-2</v>
      </c>
      <c r="H100" s="170">
        <f>IFERROR('Ενεργές Συνδέσεις'!AR22/'Ανάπτυξη δικτύου '!AJ45,0)</f>
        <v>0.11161290322580646</v>
      </c>
      <c r="I100" s="179">
        <f t="shared" si="8"/>
        <v>8.1842085111398566E-2</v>
      </c>
    </row>
    <row r="101" spans="2:33" outlineLevel="1">
      <c r="B101" s="40" t="s">
        <v>83</v>
      </c>
      <c r="C101" s="52" t="s">
        <v>183</v>
      </c>
      <c r="D101" s="170">
        <f>IFERROR('Ενεργές Συνδέσεις'!X23/'Ανάπτυξη δικτύου '!X46,0)</f>
        <v>7.7022653721682849E-2</v>
      </c>
      <c r="E101" s="170">
        <f>IFERROR('Ενεργές Συνδέσεις'!AC23/'Ανάπτυξη δικτύου '!AA46,0)</f>
        <v>6.6315205327413987E-2</v>
      </c>
      <c r="F101" s="170">
        <f>IFERROR('Ενεργές Συνδέσεις'!AH23/'Ανάπτυξη δικτύου '!AD46,0)</f>
        <v>8.9818181818181825E-2</v>
      </c>
      <c r="G101" s="170">
        <f>IFERROR('Ενεργές Συνδέσεις'!AM23/'Ανάπτυξη δικτύου '!AG46,0)</f>
        <v>7.6307692307692312E-2</v>
      </c>
      <c r="H101" s="170">
        <f>IFERROR('Ενεργές Συνδέσεις'!AR23/'Ανάπτυξη δικτύου '!AJ46,0)</f>
        <v>5.24390243902439E-2</v>
      </c>
      <c r="I101" s="179">
        <f t="shared" si="8"/>
        <v>-9.1637846185446681E-2</v>
      </c>
    </row>
    <row r="102" spans="2:33" outlineLevel="1">
      <c r="B102" s="40" t="s">
        <v>84</v>
      </c>
      <c r="C102" s="52" t="s">
        <v>183</v>
      </c>
      <c r="D102" s="170">
        <f>IFERROR('Ενεργές Συνδέσεις'!X24/'Ανάπτυξη δικτύου '!X47,0)</f>
        <v>2.3157894736842106E-2</v>
      </c>
      <c r="E102" s="170">
        <f>IFERROR('Ενεργές Συνδέσεις'!AC24/'Ανάπτυξη δικτύου '!AA47,0)</f>
        <v>2.6329113924050632E-2</v>
      </c>
      <c r="F102" s="170">
        <f>IFERROR('Ενεργές Συνδέσεις'!AH24/'Ανάπτυξη δικτύου '!AD47,0)</f>
        <v>4.6363636363636364E-2</v>
      </c>
      <c r="G102" s="170">
        <f>IFERROR('Ενεργές Συνδέσεις'!AM24/'Ανάπτυξη δικτύου '!AG47,0)</f>
        <v>1.8438381937911572E-2</v>
      </c>
      <c r="H102" s="170">
        <f>IFERROR('Ενεργές Συνδέσεις'!AR24/'Ανάπτυξη δικτύου '!AJ47,0)</f>
        <v>2.8999064546304958E-2</v>
      </c>
      <c r="I102" s="179">
        <f t="shared" si="8"/>
        <v>5.7843028502576832E-2</v>
      </c>
    </row>
    <row r="103" spans="2:33" outlineLevel="1">
      <c r="B103" s="40" t="s">
        <v>86</v>
      </c>
      <c r="C103" s="52" t="s">
        <v>183</v>
      </c>
      <c r="D103" s="170">
        <f>IFERROR('Ενεργές Συνδέσεις'!X25/'Ανάπτυξη δικτύου '!X48,0)</f>
        <v>1.2127659574468085E-2</v>
      </c>
      <c r="E103" s="170">
        <f>IFERROR('Ενεργές Συνδέσεις'!AC25/'Ανάπτυξη δικτύου '!AA48,0)</f>
        <v>1.7012987012987014E-2</v>
      </c>
      <c r="F103" s="170">
        <f>IFERROR('Ενεργές Συνδέσεις'!AH25/'Ανάπτυξη δικτύου '!AD48,0)</f>
        <v>1.7432432432432431E-2</v>
      </c>
      <c r="G103" s="170">
        <f>IFERROR('Ενεργές Συνδέσεις'!AM25/'Ανάπτυξη δικτύου '!AG48,0)</f>
        <v>1.2626262626262626E-2</v>
      </c>
      <c r="H103" s="170">
        <f>IFERROR('Ενεργές Συνδέσεις'!AR25/'Ανάπτυξη δικτύου '!AJ48,0)</f>
        <v>1.5945945945945946E-2</v>
      </c>
      <c r="I103" s="179">
        <f t="shared" si="8"/>
        <v>7.0824557602096272E-2</v>
      </c>
    </row>
    <row r="104" spans="2:33" outlineLevel="1">
      <c r="B104" s="40" t="s">
        <v>87</v>
      </c>
      <c r="C104" s="52" t="s">
        <v>183</v>
      </c>
      <c r="D104" s="170">
        <f>IFERROR('Ενεργές Συνδέσεις'!X26/'Ανάπτυξη δικτύου '!X49,0)</f>
        <v>7.4999999999999997E-2</v>
      </c>
      <c r="E104" s="170">
        <f>IFERROR('Ενεργές Συνδέσεις'!AC26/'Ανάπτυξη δικτύου '!AA49,0)</f>
        <v>8.2758620689655175E-3</v>
      </c>
      <c r="F104" s="170">
        <f>IFERROR('Ενεργές Συνδέσεις'!AH26/'Ανάπτυξη δικτύου '!AD49,0)</f>
        <v>3.7135278514588859E-3</v>
      </c>
      <c r="G104" s="170">
        <f>IFERROR('Ενεργές Συνδέσεις'!AM26/'Ανάπτυξη δικτύου '!AG49,0)</f>
        <v>4.0476190476190473E-3</v>
      </c>
      <c r="H104" s="170">
        <f>IFERROR('Ενεργές Συνδέσεις'!AR26/'Ανάπτυξη δικτύου '!AJ49,0)</f>
        <v>3.6237943914812958E-3</v>
      </c>
      <c r="I104" s="179">
        <f t="shared" si="8"/>
        <v>-0.53115901328989212</v>
      </c>
    </row>
    <row r="105" spans="2:33" outlineLevel="1">
      <c r="B105" s="40" t="s">
        <v>88</v>
      </c>
      <c r="C105" s="52" t="s">
        <v>183</v>
      </c>
      <c r="D105" s="170">
        <f>IFERROR('Ενεργές Συνδέσεις'!X27/'Ανάπτυξη δικτύου '!X50,0)</f>
        <v>5.8823529411764705E-3</v>
      </c>
      <c r="E105" s="170">
        <f>IFERROR('Ενεργές Συνδέσεις'!AC27/'Ανάπτυξη δικτύου '!AA50,0)</f>
        <v>8.2066869300911859E-3</v>
      </c>
      <c r="F105" s="170">
        <f>IFERROR('Ενεργές Συνδέσεις'!AH27/'Ανάπτυξη δικτύου '!AD50,0)</f>
        <v>6.0000000000000001E-3</v>
      </c>
      <c r="G105" s="170">
        <f>IFERROR('Ενεργές Συνδέσεις'!AM27/'Ανάπτυξη δικτύου '!AG50,0)</f>
        <v>6.4197530864197527E-3</v>
      </c>
      <c r="H105" s="170">
        <f>IFERROR('Ενεργές Συνδέσεις'!AR27/'Ανάπτυξη δικτύου '!AJ50,0)</f>
        <v>1.1904761904761904E-2</v>
      </c>
      <c r="I105" s="179">
        <f t="shared" si="8"/>
        <v>0.19273073025085141</v>
      </c>
    </row>
    <row r="106" spans="2:33" outlineLevel="1">
      <c r="B106" s="339" t="s">
        <v>95</v>
      </c>
      <c r="C106" s="340"/>
      <c r="D106" s="340"/>
      <c r="E106" s="340"/>
      <c r="F106" s="340"/>
      <c r="G106" s="340"/>
      <c r="H106" s="340"/>
      <c r="I106" s="362"/>
    </row>
    <row r="107" spans="2:33" outlineLevel="1">
      <c r="B107" s="40" t="s">
        <v>114</v>
      </c>
      <c r="C107" s="52" t="s">
        <v>183</v>
      </c>
      <c r="D107" s="170">
        <f>IFERROR('Ενεργές Συνδέσεις'!X29/'Ανάπτυξη δικτύου '!X52,0)</f>
        <v>4.5511111111111113E-2</v>
      </c>
      <c r="E107" s="170">
        <f>IFERROR('Ενεργές Συνδέσεις'!AC29/'Ανάπτυξη δικτύου '!AA52,0)</f>
        <v>4.9320000000000003E-2</v>
      </c>
      <c r="F107" s="170">
        <f>IFERROR('Ενεργές Συνδέσεις'!AH29/'Ανάπτυξη δικτύου '!AD52,0)</f>
        <v>4.5096728676989342E-2</v>
      </c>
      <c r="G107" s="170">
        <f>IFERROR('Ενεργές Συνδέσεις'!AM29/'Ανάπτυξη δικτύου '!AG52,0)</f>
        <v>3.7798973798073059E-2</v>
      </c>
      <c r="H107" s="170">
        <f>IFERROR('Ενεργές Συνδέσεις'!AR29/'Ανάπτυξη δικτύου '!AJ52,0)</f>
        <v>3.9910714285714285E-2</v>
      </c>
      <c r="I107" s="179">
        <f>IFERROR((H107/D107)^(1/4)-1,0)</f>
        <v>-3.229493206818701E-2</v>
      </c>
    </row>
    <row r="109" spans="2:33" ht="15.6">
      <c r="B109" s="332" t="s">
        <v>184</v>
      </c>
      <c r="C109" s="332"/>
      <c r="D109" s="332"/>
      <c r="E109" s="332"/>
      <c r="F109" s="332"/>
      <c r="G109" s="332"/>
      <c r="H109" s="332"/>
      <c r="I109" s="332"/>
    </row>
    <row r="110" spans="2:33" ht="5.45" customHeight="1" outlineLevel="1">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row>
    <row r="111" spans="2:33" ht="29.1" outlineLevel="1">
      <c r="B111" s="50"/>
      <c r="C111" s="51" t="s">
        <v>93</v>
      </c>
      <c r="D111" s="75">
        <f>$C$3</f>
        <v>2024</v>
      </c>
      <c r="E111" s="75">
        <f>$C$3+1</f>
        <v>2025</v>
      </c>
      <c r="F111" s="75">
        <f>$C$3+2</f>
        <v>2026</v>
      </c>
      <c r="G111" s="75">
        <f>$C$3+3</f>
        <v>2027</v>
      </c>
      <c r="H111" s="75">
        <f>$C$3+4</f>
        <v>2028</v>
      </c>
      <c r="I111" s="204" t="str">
        <f>"Ετήσιος ρυθμός ανάπτυξης (CAGR) "&amp;$C$3&amp;" - "&amp;$E$3</f>
        <v>Ετήσιος ρυθμός ανάπτυξης (CAGR) 2024 - 2028</v>
      </c>
    </row>
    <row r="112" spans="2:33" outlineLevel="1">
      <c r="B112" s="40" t="s">
        <v>74</v>
      </c>
      <c r="C112" s="52" t="s">
        <v>170</v>
      </c>
      <c r="D112" s="250">
        <f>IFERROR('Διανεμόμενες ποσότητες αερίου'!R15/'Ανάπτυξη δικτύου '!X37,0)</f>
        <v>18.049703720842523</v>
      </c>
      <c r="E112" s="250">
        <f>IFERROR('Διανεμόμενες ποσότητες αερίου'!X15/'Ανάπτυξη δικτύου '!AA37,0)</f>
        <v>43.676183944675671</v>
      </c>
      <c r="F112" s="250">
        <f>IFERROR('Διανεμόμενες ποσότητες αερίου'!AD15/'Ανάπτυξη δικτύου '!AD37,0)</f>
        <v>122.09682200497407</v>
      </c>
      <c r="G112" s="250">
        <f>IFERROR('Διανεμόμενες ποσότητες αερίου'!AJ15/'Ανάπτυξη δικτύου '!AG37,0)</f>
        <v>184.18230961065362</v>
      </c>
      <c r="H112" s="250">
        <f>IFERROR('Διανεμόμενες ποσότητες αερίου'!AP15/'Ανάπτυξη δικτύου '!AJ37,0)</f>
        <v>243.83424055892485</v>
      </c>
      <c r="I112" s="179">
        <f t="shared" ref="I112" si="9">IFERROR((H112/D112)^(1/4)-1,0)</f>
        <v>0.91715026318783832</v>
      </c>
    </row>
    <row r="113" spans="2:9" outlineLevel="1">
      <c r="B113" s="40" t="s">
        <v>75</v>
      </c>
      <c r="C113" s="52" t="s">
        <v>170</v>
      </c>
      <c r="D113" s="250">
        <f>IFERROR('Διανεμόμενες ποσότητες αερίου'!R16/'Ανάπτυξη δικτύου '!X38,0)</f>
        <v>0.35058959710600829</v>
      </c>
      <c r="E113" s="250">
        <f>IFERROR('Διανεμόμενες ποσότητες αερίου'!X16/'Ανάπτυξη δικτύου '!AA38,0)</f>
        <v>1.9649451222454524</v>
      </c>
      <c r="F113" s="250">
        <f>IFERROR('Διανεμόμενες ποσότητες αερίου'!AD16/'Ανάπτυξη δικτύου '!AD38,0)</f>
        <v>12.423552252961032</v>
      </c>
      <c r="G113" s="250">
        <f>IFERROR('Διανεμόμενες ποσότητες αερίου'!AJ16/'Ανάπτυξη δικτύου '!AG38,0)</f>
        <v>13.474339171455931</v>
      </c>
      <c r="H113" s="250">
        <f>IFERROR('Διανεμόμενες ποσότητες αερίου'!AP16/'Ανάπτυξη δικτύου '!AJ38,0)</f>
        <v>20.304517941933817</v>
      </c>
      <c r="I113" s="179">
        <f t="shared" ref="I113:I125" si="10">IFERROR((H113/D113)^(1/4)-1,0)</f>
        <v>1.7586615036641766</v>
      </c>
    </row>
    <row r="114" spans="2:9" outlineLevel="1">
      <c r="B114" s="40" t="s">
        <v>76</v>
      </c>
      <c r="C114" s="52" t="s">
        <v>170</v>
      </c>
      <c r="D114" s="250">
        <f>IFERROR('Διανεμόμενες ποσότητες αερίου'!R17/'Ανάπτυξη δικτύου '!X39,0)</f>
        <v>0.51914157489958979</v>
      </c>
      <c r="E114" s="250">
        <f>IFERROR('Διανεμόμενες ποσότητες αερίου'!X17/'Ανάπτυξη δικτύου '!AA39,0)</f>
        <v>0.67854362585732464</v>
      </c>
      <c r="F114" s="250">
        <f>IFERROR('Διανεμόμενες ποσότητες αερίου'!AD17/'Ανάπτυξη δικτύου '!AD39,0)</f>
        <v>1.2285313829224276</v>
      </c>
      <c r="G114" s="250">
        <f>IFERROR('Διανεμόμενες ποσότητες αερίου'!AJ17/'Ανάπτυξη δικτύου '!AG39,0)</f>
        <v>1.7181044211492351</v>
      </c>
      <c r="H114" s="250">
        <f>IFERROR('Διανεμόμενες ποσότητες αερίου'!AP17/'Ανάπτυξη δικτύου '!AJ39,0)</f>
        <v>4.7503166935157042</v>
      </c>
      <c r="I114" s="179">
        <f t="shared" si="10"/>
        <v>0.73923869224410366</v>
      </c>
    </row>
    <row r="115" spans="2:9" outlineLevel="1">
      <c r="B115" s="40" t="s">
        <v>77</v>
      </c>
      <c r="C115" s="52" t="s">
        <v>170</v>
      </c>
      <c r="D115" s="250">
        <f>IFERROR('Διανεμόμενες ποσότητες αερίου'!R18/'Ανάπτυξη δικτύου '!X40,0)</f>
        <v>3.3199573509244789</v>
      </c>
      <c r="E115" s="250">
        <f>IFERROR('Διανεμόμενες ποσότητες αερίου'!X18/'Ανάπτυξη δικτύου '!AA40,0)</f>
        <v>9.2748395807176536</v>
      </c>
      <c r="F115" s="250">
        <f>IFERROR('Διανεμόμενες ποσότητες αερίου'!AD18/'Ανάπτυξη δικτύου '!AD40,0)</f>
        <v>21.215403251700256</v>
      </c>
      <c r="G115" s="250">
        <f>IFERROR('Διανεμόμενες ποσότητες αερίου'!AJ18/'Ανάπτυξη δικτύου '!AG40,0)</f>
        <v>32.134377680400242</v>
      </c>
      <c r="H115" s="250">
        <f>IFERROR('Διανεμόμενες ποσότητες αερίου'!AP18/'Ανάπτυξη δικτύου '!AJ40,0)</f>
        <v>42.630586004488123</v>
      </c>
      <c r="I115" s="179">
        <f t="shared" si="10"/>
        <v>0.89298511697472249</v>
      </c>
    </row>
    <row r="116" spans="2:9" outlineLevel="1">
      <c r="B116" s="40" t="s">
        <v>78</v>
      </c>
      <c r="C116" s="52" t="s">
        <v>170</v>
      </c>
      <c r="D116" s="250">
        <f>IFERROR('Διανεμόμενες ποσότητες αερίου'!R19/'Ανάπτυξη δικτύου '!X41,0)</f>
        <v>0.52701386508579739</v>
      </c>
      <c r="E116" s="250">
        <f>IFERROR('Διανεμόμενες ποσότητες αερίου'!X19/'Ανάπτυξη δικτύου '!AA41,0)</f>
        <v>1.5539494185324789</v>
      </c>
      <c r="F116" s="250">
        <f>IFERROR('Διανεμόμενες ποσότητες αερίου'!AD19/'Ανάπτυξη δικτύου '!AD41,0)</f>
        <v>3.5989870331031226</v>
      </c>
      <c r="G116" s="250">
        <f>IFERROR('Διανεμόμενες ποσότητες αερίου'!AJ19/'Ανάπτυξη δικτύου '!AG41,0)</f>
        <v>4.06926919094344</v>
      </c>
      <c r="H116" s="250">
        <f>IFERROR('Διανεμόμενες ποσότητες αερίου'!AP19/'Ανάπτυξη δικτύου '!AJ41,0)</f>
        <v>3.1711526679070938</v>
      </c>
      <c r="I116" s="179">
        <f t="shared" si="10"/>
        <v>0.56620561774236444</v>
      </c>
    </row>
    <row r="117" spans="2:9" outlineLevel="1">
      <c r="B117" s="40" t="s">
        <v>79</v>
      </c>
      <c r="C117" s="52" t="s">
        <v>170</v>
      </c>
      <c r="D117" s="250">
        <f>IFERROR('Διανεμόμενες ποσότητες αερίου'!R20/'Ανάπτυξη δικτύου '!X42,0)</f>
        <v>31.172837507326989</v>
      </c>
      <c r="E117" s="250">
        <f>IFERROR('Διανεμόμενες ποσότητες αερίου'!X20/'Ανάπτυξη δικτύου '!AA42,0)</f>
        <v>41.425486201581151</v>
      </c>
      <c r="F117" s="250">
        <f>IFERROR('Διανεμόμενες ποσότητες αερίου'!AD20/'Ανάπτυξη δικτύου '!AD42,0)</f>
        <v>70.618168853316149</v>
      </c>
      <c r="G117" s="250">
        <f>IFERROR('Διανεμόμενες ποσότητες αερίου'!AJ20/'Ανάπτυξη δικτύου '!AG42,0)</f>
        <v>93.294010007189826</v>
      </c>
      <c r="H117" s="250">
        <f>IFERROR('Διανεμόμενες ποσότητες αερίου'!AP20/'Ανάπτυξη δικτύου '!AJ42,0)</f>
        <v>115.01922328564152</v>
      </c>
      <c r="I117" s="179">
        <f t="shared" si="10"/>
        <v>0.38595306647321381</v>
      </c>
    </row>
    <row r="118" spans="2:9" outlineLevel="1">
      <c r="B118" s="40" t="s">
        <v>80</v>
      </c>
      <c r="C118" s="52" t="s">
        <v>170</v>
      </c>
      <c r="D118" s="250">
        <f>IFERROR('Διανεμόμενες ποσότητες αερίου'!R21/'Ανάπτυξη δικτύου '!X43,0)</f>
        <v>1.3634112663478253</v>
      </c>
      <c r="E118" s="250">
        <f>IFERROR('Διανεμόμενες ποσότητες αερίου'!X21/'Ανάπτυξη δικτύου '!AA43,0)</f>
        <v>6.0995666792787029</v>
      </c>
      <c r="F118" s="250">
        <f>IFERROR('Διανεμόμενες ποσότητες αερίου'!AD21/'Ανάπτυξη δικτύου '!AD43,0)</f>
        <v>16.328340956458408</v>
      </c>
      <c r="G118" s="250">
        <f>IFERROR('Διανεμόμενες ποσότητες αερίου'!AJ21/'Ανάπτυξη δικτύου '!AG43,0)</f>
        <v>12.608163759464631</v>
      </c>
      <c r="H118" s="250">
        <f>IFERROR('Διανεμόμενες ποσότητες αερίου'!AP21/'Ανάπτυξη δικτύου '!AJ43,0)</f>
        <v>16.69108179240547</v>
      </c>
      <c r="I118" s="179">
        <f t="shared" si="10"/>
        <v>0.87052881051238207</v>
      </c>
    </row>
    <row r="119" spans="2:9" outlineLevel="1">
      <c r="B119" s="40" t="s">
        <v>81</v>
      </c>
      <c r="C119" s="52" t="s">
        <v>170</v>
      </c>
      <c r="D119" s="250">
        <f>IFERROR('Διανεμόμενες ποσότητες αερίου'!R22/'Ανάπτυξη δικτύου '!X44,0)</f>
        <v>0.90362069478199114</v>
      </c>
      <c r="E119" s="250">
        <f>IFERROR('Διανεμόμενες ποσότητες αερίου'!X22/'Ανάπτυξη δικτύου '!AA44,0)</f>
        <v>3.1206737643840299</v>
      </c>
      <c r="F119" s="250">
        <f>IFERROR('Διανεμόμενες ποσότητες αερίου'!AD22/'Ανάπτυξη δικτύου '!AD44,0)</f>
        <v>10.729018129309752</v>
      </c>
      <c r="G119" s="250">
        <f>IFERROR('Διανεμόμενες ποσότητες αερίου'!AJ22/'Ανάπτυξη δικτύου '!AG44,0)</f>
        <v>12.212945823530246</v>
      </c>
      <c r="H119" s="250">
        <f>IFERROR('Διανεμόμενες ποσότητες αερίου'!AP22/'Ανάπτυξη δικτύου '!AJ44,0)</f>
        <v>16.547729431506419</v>
      </c>
      <c r="I119" s="179">
        <f t="shared" si="10"/>
        <v>1.0686549686827309</v>
      </c>
    </row>
    <row r="120" spans="2:9" outlineLevel="1">
      <c r="B120" s="40" t="s">
        <v>82</v>
      </c>
      <c r="C120" s="52" t="s">
        <v>170</v>
      </c>
      <c r="D120" s="250">
        <f>IFERROR('Διανεμόμενες ποσότητες αερίου'!R23/'Ανάπτυξη δικτύου '!X45,0)</f>
        <v>1.5707418580308354</v>
      </c>
      <c r="E120" s="250">
        <f>IFERROR('Διανεμόμενες ποσότητες αερίου'!X23/'Ανάπτυξη δικτύου '!AA45,0)</f>
        <v>4.0795923449370344</v>
      </c>
      <c r="F120" s="250">
        <f>IFERROR('Διανεμόμενες ποσότητες αερίου'!AD23/'Ανάπτυξη δικτύου '!AD45,0)</f>
        <v>12.613817787673558</v>
      </c>
      <c r="G120" s="250">
        <f>IFERROR('Διανεμόμενες ποσότητες αερίου'!AJ23/'Ανάπτυξη δικτύου '!AG45,0)</f>
        <v>14.368193954289831</v>
      </c>
      <c r="H120" s="250">
        <f>IFERROR('Διανεμόμενες ποσότητες αερίου'!AP23/'Ανάπτυξη δικτύου '!AJ45,0)</f>
        <v>25.12515544078833</v>
      </c>
      <c r="I120" s="179">
        <f t="shared" si="10"/>
        <v>0.99986640547322803</v>
      </c>
    </row>
    <row r="121" spans="2:9" outlineLevel="1">
      <c r="B121" s="40" t="s">
        <v>83</v>
      </c>
      <c r="C121" s="52" t="s">
        <v>170</v>
      </c>
      <c r="D121" s="250">
        <f>IFERROR('Διανεμόμενες ποσότητες αερίου'!R24/'Ανάπτυξη δικτύου '!X46,0)</f>
        <v>0.8726259162902299</v>
      </c>
      <c r="E121" s="250">
        <f>IFERROR('Διανεμόμενες ποσότητες αερίου'!X24/'Ανάπτυξη δικτύου '!AA46,0)</f>
        <v>1.6500674303662779</v>
      </c>
      <c r="F121" s="250">
        <f>IFERROR('Διανεμόμενες ποσότητες αερίου'!AD24/'Ανάπτυξη δικτύου '!AD46,0)</f>
        <v>4.4840775626677525</v>
      </c>
      <c r="G121" s="250">
        <f>IFERROR('Διανεμόμενες ποσότητες αερίου'!AJ24/'Ανάπτυξη δικτύου '!AG46,0)</f>
        <v>5.6929564493555116</v>
      </c>
      <c r="H121" s="250">
        <f>IFERROR('Διανεμόμενες ποσότητες αερίου'!AP24/'Ανάπτυξη δικτύου '!AJ46,0)</f>
        <v>5.9595768578879547</v>
      </c>
      <c r="I121" s="179">
        <f t="shared" si="10"/>
        <v>0.61657861532862324</v>
      </c>
    </row>
    <row r="122" spans="2:9" outlineLevel="1">
      <c r="B122" s="40" t="s">
        <v>84</v>
      </c>
      <c r="C122" s="52" t="s">
        <v>170</v>
      </c>
      <c r="D122" s="250">
        <f>IFERROR('Διανεμόμενες ποσότητες αερίου'!R25/'Ανάπτυξη δικτύου '!X47,0)</f>
        <v>0.24345045033390619</v>
      </c>
      <c r="E122" s="250">
        <f>IFERROR('Διανεμόμενες ποσότητες αερίου'!X25/'Ανάπτυξη δικτύου '!AA47,0)</f>
        <v>0.54877768017366679</v>
      </c>
      <c r="F122" s="250">
        <f>IFERROR('Διανεμόμενες ποσότητες αερίου'!AD25/'Ανάπτυξη δικτύου '!AD47,0)</f>
        <v>2.0877194768592653</v>
      </c>
      <c r="G122" s="250">
        <f>IFERROR('Διανεμόμενες ποσότητες αερίου'!AJ25/'Ανάπτυξη δικτύου '!AG47,0)</f>
        <v>1.3028997216631846</v>
      </c>
      <c r="H122" s="250">
        <f>IFERROR('Διανεμόμενες ποσότητες αερίου'!AP25/'Ανάπτυξη δικτύου '!AJ47,0)</f>
        <v>2.8596958345953847</v>
      </c>
      <c r="I122" s="179">
        <f t="shared" si="10"/>
        <v>0.85130219107905325</v>
      </c>
    </row>
    <row r="123" spans="2:9" outlineLevel="1">
      <c r="B123" s="40" t="s">
        <v>86</v>
      </c>
      <c r="C123" s="52" t="s">
        <v>170</v>
      </c>
      <c r="D123" s="250">
        <f>IFERROR('Διανεμόμενες ποσότητες αερίου'!R26/'Ανάπτυξη δικτύου '!X48,0)</f>
        <v>0.12540121000384119</v>
      </c>
      <c r="E123" s="250">
        <f>IFERROR('Διανεμόμενες ποσότητες αερίου'!X26/'Ανάπτυξη δικτύου '!AA48,0)</f>
        <v>0.34883862568819884</v>
      </c>
      <c r="F123" s="250">
        <f>IFERROR('Διανεμόμενες ποσότητες αερίου'!AD26/'Ανάπτυξη δικτύου '!AD48,0)</f>
        <v>0.76733077978042263</v>
      </c>
      <c r="G123" s="250">
        <f>IFERROR('Διανεμόμενες ποσότητες αερίου'!AJ26/'Ανάπτυξη δικτύου '!AG48,0)</f>
        <v>0.86901948667686524</v>
      </c>
      <c r="H123" s="250">
        <f>IFERROR('Διανεμόμενες ποσότητες αερίου'!AP26/'Ανάπτυξη δικτύου '!AJ48,0)</f>
        <v>1.5427607285238567</v>
      </c>
      <c r="I123" s="179">
        <f t="shared" si="10"/>
        <v>0.87283368506843728</v>
      </c>
    </row>
    <row r="124" spans="2:9" outlineLevel="1">
      <c r="B124" s="40" t="s">
        <v>87</v>
      </c>
      <c r="C124" s="52" t="s">
        <v>170</v>
      </c>
      <c r="D124" s="250">
        <f>IFERROR('Διανεμόμενες ποσότητες αερίου'!R27/'Ανάπτυξη δικτύου '!X49,0)</f>
        <v>0.58752054243888252</v>
      </c>
      <c r="E124" s="250">
        <f>IFERROR('Διανεμόμενες ποσότητες αερίου'!X27/'Ανάπτυξη δικτύου '!AA49,0)</f>
        <v>0.12392852628244549</v>
      </c>
      <c r="F124" s="250">
        <f>IFERROR('Διανεμόμενες ποσότητες αερίου'!AD27/'Ανάπτυξη δικτύου '!AD49,0)</f>
        <v>0.11914500249945688</v>
      </c>
      <c r="G124" s="250">
        <f>IFERROR('Διανεμόμενες ποσότητες αερίου'!AJ27/'Ανάπτυξη δικτύου '!AG49,0)</f>
        <v>0.19918563088248126</v>
      </c>
      <c r="H124" s="250">
        <f>IFERROR('Διανεμόμενες ποσότητες αερίου'!AP27/'Ανάπτυξη δικτύου '!AJ49,0)</f>
        <v>0.24541397282915217</v>
      </c>
      <c r="I124" s="179">
        <f t="shared" si="10"/>
        <v>-0.19606847826557949</v>
      </c>
    </row>
    <row r="125" spans="2:9" outlineLevel="1">
      <c r="B125" s="40" t="s">
        <v>88</v>
      </c>
      <c r="C125" s="52" t="s">
        <v>170</v>
      </c>
      <c r="D125" s="250">
        <f>IFERROR('Διανεμόμενες ποσότητες αερίου'!R28/'Ανάπτυξη δικτύου '!X50,0)</f>
        <v>4.3885754804024839E-2</v>
      </c>
      <c r="E125" s="250">
        <f>IFERROR('Διανεμόμενες ποσότητες αερίου'!X28/'Ανάπτυξη δικτύου '!AA50,0)</f>
        <v>0.11111499620593523</v>
      </c>
      <c r="F125" s="250">
        <f>IFERROR('Διανεμόμενες ποσότητες αερίου'!AD28/'Ανάπτυξη δικτύου '!AD50,0)</f>
        <v>0.17739597330782483</v>
      </c>
      <c r="G125" s="250">
        <f>IFERROR('Διανεμόμενες ποσότητες αερίου'!AJ28/'Ανάπτυξη δικτύου '!AG50,0)</f>
        <v>0.30210736887313894</v>
      </c>
      <c r="H125" s="250">
        <f>IFERROR('Διανεμόμενες ποσότητες αερίου'!AP28/'Ανάπτυξη δικτύου '!AJ50,0)</f>
        <v>0.77803173873992604</v>
      </c>
      <c r="I125" s="179">
        <f t="shared" si="10"/>
        <v>1.051957849234475</v>
      </c>
    </row>
    <row r="126" spans="2:9" outlineLevel="1">
      <c r="B126" s="339" t="s">
        <v>95</v>
      </c>
      <c r="C126" s="340"/>
      <c r="D126" s="340"/>
      <c r="E126" s="340"/>
      <c r="F126" s="340"/>
      <c r="G126" s="340"/>
      <c r="H126" s="340"/>
      <c r="I126" s="362"/>
    </row>
    <row r="127" spans="2:9" outlineLevel="1">
      <c r="B127" s="40" t="s">
        <v>114</v>
      </c>
      <c r="C127" s="38" t="s">
        <v>170</v>
      </c>
      <c r="D127" s="250">
        <f>IFERROR('Διανεμόμενες ποσότητες αερίου'!R30/'Ανάπτυξη δικτύου '!X52,0)</f>
        <v>1.1679344803111233</v>
      </c>
      <c r="E127" s="250">
        <f>IFERROR('Διανεμόμενες ποσότητες αερίου'!X30/'Ανάπτυξη δικτύου '!AA52,0)</f>
        <v>2.242221671639121</v>
      </c>
      <c r="F127" s="250">
        <f>IFERROR('Διανεμόμενες ποσότητες αερίου'!AD30/'Ανάπτυξη δικτύου '!AD52,0)</f>
        <v>4.2678865566217068</v>
      </c>
      <c r="G127" s="250">
        <f>IFERROR('Διανεμόμενες ποσότητες αερίου'!AJ30/'Ανάπτυξη δικτύου '!AG52,0)</f>
        <v>5.5441536999100487</v>
      </c>
      <c r="H127" s="250">
        <f>IFERROR('Διανεμόμενες ποσότητες αερίου'!AP30/'Ανάπτυξη δικτύου '!AJ52,0)</f>
        <v>8.1322553359488534</v>
      </c>
      <c r="I127" s="179">
        <f>IFERROR((H127/D127)^(1/4)-1,0)</f>
        <v>0.62441926535859649</v>
      </c>
    </row>
  </sheetData>
  <mergeCells count="15">
    <mergeCell ref="J2:L2"/>
    <mergeCell ref="C2:G2"/>
    <mergeCell ref="B9:I9"/>
    <mergeCell ref="B29:I29"/>
    <mergeCell ref="B49:I49"/>
    <mergeCell ref="B26:I26"/>
    <mergeCell ref="B46:I46"/>
    <mergeCell ref="B5:I5"/>
    <mergeCell ref="B66:I66"/>
    <mergeCell ref="B86:I86"/>
    <mergeCell ref="B69:I69"/>
    <mergeCell ref="B106:I106"/>
    <mergeCell ref="B126:I126"/>
    <mergeCell ref="B109:I109"/>
    <mergeCell ref="B89:I89"/>
  </mergeCells>
  <hyperlinks>
    <hyperlink ref="J2" location="'Αρχική σελίδα'!A1" display="Πίσω στην αρχική σελίδα" xr:uid="{EF2B356D-D708-44BE-AA83-DAC3C426D772}"/>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150B-8271-4D45-8425-026CE53A8C75}">
  <sheetPr>
    <tabColor theme="5" tint="-0.249977111117893"/>
  </sheetPr>
  <dimension ref="B3:Q8"/>
  <sheetViews>
    <sheetView showGridLines="0" zoomScale="85" zoomScaleNormal="85" workbookViewId="0">
      <selection activeCell="M28" sqref="M28"/>
    </sheetView>
  </sheetViews>
  <sheetFormatPr defaultRowHeight="14.45"/>
  <cols>
    <col min="1" max="1" width="2.85546875" customWidth="1"/>
    <col min="2" max="2" width="23.7109375" customWidth="1"/>
  </cols>
  <sheetData>
    <row r="3" spans="2:17" ht="28.5">
      <c r="B3" s="80" t="s">
        <v>185</v>
      </c>
      <c r="C3" s="81"/>
      <c r="D3" s="81"/>
      <c r="E3" s="81"/>
      <c r="F3" s="81"/>
      <c r="G3" s="81"/>
      <c r="H3" s="81"/>
      <c r="I3" s="81"/>
      <c r="J3" s="81"/>
      <c r="K3" s="81"/>
      <c r="L3" s="81"/>
      <c r="M3" s="81"/>
      <c r="N3" s="81"/>
      <c r="O3" s="81"/>
      <c r="P3" s="81"/>
      <c r="Q3" s="81"/>
    </row>
    <row r="5" spans="2:17" ht="21">
      <c r="B5" s="78" t="s">
        <v>5</v>
      </c>
      <c r="C5" s="81"/>
      <c r="D5" s="81"/>
      <c r="E5" s="81"/>
      <c r="F5" s="81"/>
      <c r="G5" s="81"/>
      <c r="H5" s="81"/>
      <c r="I5" s="81"/>
      <c r="J5" s="81"/>
    </row>
    <row r="6" spans="2:17" ht="21">
      <c r="B6" s="79"/>
    </row>
    <row r="7" spans="2:17">
      <c r="B7" s="186" t="s">
        <v>21</v>
      </c>
    </row>
    <row r="8" spans="2:17">
      <c r="B8" s="186" t="s">
        <v>22</v>
      </c>
    </row>
  </sheetData>
  <hyperlinks>
    <hyperlink ref="B8" location="'Ανάλυση ανά δήμο'!A1" display="Ανάλυση ανά δήμο" xr:uid="{6E6E1B8A-408D-46DD-BD37-6730B50DDF79}"/>
    <hyperlink ref="B7" location="'Αποτελέσματα ανάλυσης'!A1" display="Αποτελέσματα ανάλυσης" xr:uid="{DE47F44C-60B0-41D8-B5E4-B084E5FB4D91}"/>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BEEB-433E-4E56-8B65-9B5484E89F9F}">
  <sheetPr>
    <tabColor theme="5" tint="0.79998168889431442"/>
  </sheetPr>
  <dimension ref="B2:L26"/>
  <sheetViews>
    <sheetView showGridLines="0" topLeftCell="A8" zoomScale="85" zoomScaleNormal="85" workbookViewId="0">
      <selection activeCell="K28" sqref="K28"/>
    </sheetView>
  </sheetViews>
  <sheetFormatPr defaultRowHeight="14.45"/>
  <cols>
    <col min="1" max="1" width="2.85546875" customWidth="1"/>
    <col min="2" max="2" width="37" customWidth="1"/>
    <col min="3" max="5" width="18.42578125" customWidth="1"/>
    <col min="7" max="7" width="9.7109375" bestFit="1" customWidth="1"/>
  </cols>
  <sheetData>
    <row r="2" spans="2:12" ht="18.600000000000001">
      <c r="B2" s="1" t="s">
        <v>0</v>
      </c>
      <c r="C2" s="333" t="str">
        <f>'Αρχική Σελίδα'!C3</f>
        <v>Θεσσαλονίκης</v>
      </c>
      <c r="D2" s="333"/>
      <c r="E2" s="333"/>
      <c r="F2" s="333"/>
      <c r="G2" s="333"/>
      <c r="H2" s="333"/>
      <c r="J2" s="334" t="s">
        <v>58</v>
      </c>
      <c r="K2" s="334"/>
      <c r="L2" s="334"/>
    </row>
    <row r="3" spans="2:12" ht="18.600000000000001">
      <c r="B3" s="2" t="s">
        <v>2</v>
      </c>
      <c r="C3" s="37">
        <f>'Αρχική Σελίδα'!C4</f>
        <v>2024</v>
      </c>
      <c r="D3" s="37" t="s">
        <v>3</v>
      </c>
      <c r="E3" s="37">
        <f>C3+4</f>
        <v>2028</v>
      </c>
    </row>
    <row r="5" spans="2:12" ht="46.15" customHeight="1">
      <c r="B5" s="335" t="s">
        <v>186</v>
      </c>
      <c r="C5" s="335"/>
      <c r="D5" s="335"/>
      <c r="E5" s="335"/>
      <c r="F5" s="335"/>
      <c r="G5" s="335"/>
      <c r="H5" s="335"/>
      <c r="I5" s="335"/>
    </row>
    <row r="6" spans="2:12">
      <c r="B6" s="198"/>
      <c r="C6" s="198"/>
      <c r="D6" s="198"/>
      <c r="E6" s="198"/>
      <c r="F6" s="198"/>
      <c r="G6" s="198"/>
      <c r="H6" s="198"/>
    </row>
    <row r="7" spans="2:12" ht="18.600000000000001">
      <c r="B7" s="82" t="s">
        <v>187</v>
      </c>
      <c r="C7" s="83"/>
      <c r="D7" s="83"/>
      <c r="E7" s="83"/>
      <c r="F7" s="83"/>
      <c r="G7" s="83"/>
      <c r="H7" s="83"/>
      <c r="I7" s="83"/>
    </row>
    <row r="9" spans="2:12" ht="15.6">
      <c r="B9" s="332" t="s">
        <v>188</v>
      </c>
      <c r="C9" s="332"/>
      <c r="D9" s="332"/>
      <c r="E9" s="332"/>
    </row>
    <row r="10" spans="2:12" ht="6.6" customHeight="1">
      <c r="B10" s="104"/>
      <c r="C10" s="104"/>
      <c r="D10" s="104"/>
      <c r="E10" s="104"/>
    </row>
    <row r="11" spans="2:12" ht="57.95">
      <c r="B11" s="46"/>
      <c r="C11" s="64" t="s">
        <v>189</v>
      </c>
      <c r="D11" s="25" t="s">
        <v>190</v>
      </c>
      <c r="E11" s="25" t="s">
        <v>191</v>
      </c>
    </row>
    <row r="12" spans="2:12">
      <c r="B12" s="40" t="s">
        <v>74</v>
      </c>
      <c r="C12" s="248">
        <f>'Ανάλυση ανά δήμο'!D32</f>
        <v>-1671189.5067917167</v>
      </c>
      <c r="D12" s="247">
        <f>'Ανάλυση ανά δήμο'!D34</f>
        <v>6.3575940365399486E-2</v>
      </c>
      <c r="E12" s="249">
        <v>2043</v>
      </c>
      <c r="G12" s="319"/>
    </row>
    <row r="13" spans="2:12">
      <c r="B13" s="40" t="s">
        <v>75</v>
      </c>
      <c r="C13" s="248">
        <f>'Ανάλυση ανά δήμο'!D63</f>
        <v>-3672600.2869212497</v>
      </c>
      <c r="D13" s="247">
        <f>'Ανάλυση ανά δήμο'!D65</f>
        <v>-4.918863138058438E-2</v>
      </c>
      <c r="E13" s="249" t="s">
        <v>159</v>
      </c>
      <c r="G13" s="319"/>
    </row>
    <row r="14" spans="2:12">
      <c r="B14" s="40" t="s">
        <v>76</v>
      </c>
      <c r="C14" s="248">
        <f>'Ανάλυση ανά δήμο'!D94</f>
        <v>-5033046.0730264848</v>
      </c>
      <c r="D14" s="247">
        <f>'Ανάλυση ανά δήμο'!D96</f>
        <v>0</v>
      </c>
      <c r="E14" s="249" t="s">
        <v>159</v>
      </c>
      <c r="G14" s="319"/>
    </row>
    <row r="15" spans="2:12">
      <c r="B15" s="40" t="s">
        <v>77</v>
      </c>
      <c r="C15" s="248">
        <f>'Ανάλυση ανά δήμο'!D125</f>
        <v>-845108.18433750467</v>
      </c>
      <c r="D15" s="247">
        <f>'Ανάλυση ανά δήμο'!D127</f>
        <v>-2.7596345912149878E-2</v>
      </c>
      <c r="E15" s="249" t="s">
        <v>159</v>
      </c>
      <c r="G15" s="319"/>
    </row>
    <row r="16" spans="2:12">
      <c r="B16" s="40" t="s">
        <v>78</v>
      </c>
      <c r="C16" s="248">
        <f>'Ανάλυση ανά δήμο'!D156</f>
        <v>-6517909.3553642947</v>
      </c>
      <c r="D16" s="247">
        <f>'Ανάλυση ανά δήμο'!D158</f>
        <v>0</v>
      </c>
      <c r="E16" s="249" t="s">
        <v>159</v>
      </c>
      <c r="G16" s="319"/>
    </row>
    <row r="17" spans="2:7">
      <c r="B17" s="40" t="s">
        <v>79</v>
      </c>
      <c r="C17" s="248">
        <f>'Ανάλυση ανά δήμο'!D187</f>
        <v>93933.67329369139</v>
      </c>
      <c r="D17" s="247">
        <f>'Ανάλυση ανά δήμο'!D189</f>
        <v>8.9419321286415832E-2</v>
      </c>
      <c r="E17" s="249">
        <v>2039</v>
      </c>
      <c r="G17" s="319"/>
    </row>
    <row r="18" spans="2:7">
      <c r="B18" s="40" t="s">
        <v>80</v>
      </c>
      <c r="C18" s="248">
        <f>'Ανάλυση ανά δήμο'!D218</f>
        <v>-2735942.9646458351</v>
      </c>
      <c r="D18" s="247">
        <f>'Ανάλυση ανά δήμο'!D220</f>
        <v>-4.8452980424563585E-2</v>
      </c>
      <c r="E18" s="249" t="s">
        <v>159</v>
      </c>
      <c r="G18" s="319"/>
    </row>
    <row r="19" spans="2:7">
      <c r="B19" s="40" t="s">
        <v>81</v>
      </c>
      <c r="C19" s="248">
        <f>'Ανάλυση ανά δήμο'!D249</f>
        <v>-4112337.8367453604</v>
      </c>
      <c r="D19" s="247">
        <f>'Ανάλυση ανά δήμο'!D251</f>
        <v>-8.0562340145979849E-2</v>
      </c>
      <c r="E19" s="249" t="s">
        <v>159</v>
      </c>
      <c r="G19" s="319"/>
    </row>
    <row r="20" spans="2:7">
      <c r="B20" s="40" t="s">
        <v>82</v>
      </c>
      <c r="C20" s="248">
        <f>'Ανάλυση ανά δήμο'!D280</f>
        <v>-2866670.8489520508</v>
      </c>
      <c r="D20" s="247">
        <f>'Ανάλυση ανά δήμο'!D282</f>
        <v>-3.6301692430032895E-2</v>
      </c>
      <c r="E20" s="249" t="s">
        <v>159</v>
      </c>
      <c r="G20" s="319"/>
    </row>
    <row r="21" spans="2:7">
      <c r="B21" s="40" t="s">
        <v>83</v>
      </c>
      <c r="C21" s="248">
        <f>'Ανάλυση ανά δήμο'!D311</f>
        <v>-6455956.7648190549</v>
      </c>
      <c r="D21" s="247">
        <f>'Ανάλυση ανά δήμο'!D313</f>
        <v>0</v>
      </c>
      <c r="E21" s="249" t="s">
        <v>159</v>
      </c>
      <c r="G21" s="319"/>
    </row>
    <row r="22" spans="2:7">
      <c r="B22" s="40" t="s">
        <v>84</v>
      </c>
      <c r="C22" s="248">
        <f>'Ανάλυση ανά δήμο'!D342</f>
        <v>-4796941.5638014488</v>
      </c>
      <c r="D22" s="247">
        <f>'Ανάλυση ανά δήμο'!D344</f>
        <v>-0.20849141797051163</v>
      </c>
      <c r="E22" s="249" t="s">
        <v>159</v>
      </c>
      <c r="G22" s="319"/>
    </row>
    <row r="23" spans="2:7">
      <c r="B23" s="40" t="s">
        <v>86</v>
      </c>
      <c r="C23" s="248">
        <f>'Ανάλυση ανά δήμο'!D373</f>
        <v>-6816874.9392921776</v>
      </c>
      <c r="D23" s="247">
        <f>'Ανάλυση ανά δήμο'!D375</f>
        <v>-0.15855643486937276</v>
      </c>
      <c r="E23" s="249" t="s">
        <v>159</v>
      </c>
      <c r="G23" s="319"/>
    </row>
    <row r="24" spans="2:7">
      <c r="B24" s="40" t="s">
        <v>87</v>
      </c>
      <c r="C24" s="248">
        <f>'Ανάλυση ανά δήμο'!D404</f>
        <v>-10971254.173339274</v>
      </c>
      <c r="D24" s="247">
        <f>'Ανάλυση ανά δήμο'!D406</f>
        <v>-0.16064244023740293</v>
      </c>
      <c r="E24" s="249" t="s">
        <v>159</v>
      </c>
      <c r="G24" s="319"/>
    </row>
    <row r="25" spans="2:7">
      <c r="B25" s="40" t="s">
        <v>88</v>
      </c>
      <c r="C25" s="248">
        <f>'Ανάλυση ανά δήμο'!D435</f>
        <v>-2740261.2595166736</v>
      </c>
      <c r="D25" s="247">
        <f>'Ανάλυση ανά δήμο'!D437</f>
        <v>-0.11413595648533803</v>
      </c>
      <c r="E25" s="249" t="s">
        <v>159</v>
      </c>
      <c r="G25" s="319"/>
    </row>
    <row r="26" spans="2:7" ht="15" customHeight="1"/>
  </sheetData>
  <mergeCells count="4">
    <mergeCell ref="B9:E9"/>
    <mergeCell ref="C2:H2"/>
    <mergeCell ref="J2:L2"/>
    <mergeCell ref="B5:I5"/>
  </mergeCells>
  <hyperlinks>
    <hyperlink ref="J2" location="'Αρχική σελίδα'!A1" display="Πίσω στην αρχική σελίδα" xr:uid="{E09C427D-796B-4B72-B0E6-B64B6764F4EE}"/>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0FE8-ECFC-4E2C-8EB7-63764185560A}">
  <sheetPr>
    <tabColor theme="5" tint="0.79998168889431442"/>
  </sheetPr>
  <dimension ref="B2:W447"/>
  <sheetViews>
    <sheetView showGridLines="0" topLeftCell="A408" zoomScale="85" zoomScaleNormal="85" workbookViewId="0">
      <selection activeCell="L454" sqref="L454"/>
    </sheetView>
  </sheetViews>
  <sheetFormatPr defaultRowHeight="14.45" outlineLevelRow="1"/>
  <cols>
    <col min="1" max="1" width="2.85546875" customWidth="1"/>
    <col min="2" max="2" width="48.5703125" customWidth="1"/>
    <col min="3" max="3" width="9.7109375" customWidth="1"/>
    <col min="4" max="4" width="12.28515625" bestFit="1" customWidth="1"/>
    <col min="5" max="5" width="11.140625" bestFit="1" customWidth="1"/>
    <col min="6" max="8" width="11.5703125" bestFit="1" customWidth="1"/>
    <col min="9" max="9" width="11.5703125" customWidth="1"/>
    <col min="10" max="11" width="11.5703125" bestFit="1" customWidth="1"/>
    <col min="12" max="15" width="11.140625" bestFit="1" customWidth="1"/>
    <col min="16" max="23" width="11.5703125" bestFit="1" customWidth="1"/>
  </cols>
  <sheetData>
    <row r="2" spans="2:23" ht="18.600000000000001">
      <c r="B2" s="1" t="s">
        <v>0</v>
      </c>
      <c r="C2" s="333" t="str">
        <f>'Αρχική Σελίδα'!C3</f>
        <v>Θεσσαλονίκης</v>
      </c>
      <c r="D2" s="333"/>
      <c r="E2" s="333"/>
      <c r="F2" s="333"/>
      <c r="G2" s="333"/>
      <c r="H2" s="333"/>
      <c r="J2" s="334" t="s">
        <v>58</v>
      </c>
      <c r="K2" s="334"/>
      <c r="L2" s="334"/>
    </row>
    <row r="3" spans="2:23" ht="18.600000000000001">
      <c r="B3" s="2" t="s">
        <v>2</v>
      </c>
      <c r="C3" s="37">
        <f>'Αρχική Σελίδα'!C4</f>
        <v>2024</v>
      </c>
      <c r="D3" s="37" t="s">
        <v>3</v>
      </c>
      <c r="E3" s="37">
        <f>C3+4</f>
        <v>2028</v>
      </c>
    </row>
    <row r="5" spans="2:23" ht="44.45" customHeight="1">
      <c r="B5" s="335" t="s">
        <v>192</v>
      </c>
      <c r="C5" s="335"/>
      <c r="D5" s="335"/>
      <c r="E5" s="335"/>
      <c r="F5" s="335"/>
      <c r="G5" s="335"/>
      <c r="H5" s="335"/>
      <c r="I5" s="335"/>
    </row>
    <row r="6" spans="2:23">
      <c r="B6" s="198"/>
      <c r="C6" s="198"/>
      <c r="D6" s="198"/>
      <c r="E6" s="198"/>
      <c r="F6" s="198"/>
      <c r="G6" s="198"/>
      <c r="H6" s="198"/>
    </row>
    <row r="7" spans="2:23" ht="18.600000000000001">
      <c r="B7" s="82" t="s">
        <v>193</v>
      </c>
      <c r="C7" s="83"/>
      <c r="D7" s="83"/>
      <c r="E7" s="83"/>
      <c r="F7" s="83"/>
      <c r="G7" s="83"/>
      <c r="H7" s="83"/>
      <c r="I7" s="83"/>
    </row>
    <row r="9" spans="2:23">
      <c r="B9" s="3" t="s">
        <v>194</v>
      </c>
      <c r="C9" s="3" t="s">
        <v>166</v>
      </c>
      <c r="D9" s="246">
        <v>8.3799999999999999E-2</v>
      </c>
      <c r="E9" s="246">
        <v>8.3799999999999999E-2</v>
      </c>
      <c r="F9" s="246">
        <v>8.3799999999999999E-2</v>
      </c>
      <c r="G9" s="246">
        <v>8.3799999999999999E-2</v>
      </c>
      <c r="H9" s="246">
        <v>8.3799999999999999E-2</v>
      </c>
      <c r="I9" s="16" t="s">
        <v>195</v>
      </c>
    </row>
    <row r="10" spans="2:23">
      <c r="B10" s="3" t="s">
        <v>196</v>
      </c>
      <c r="C10" s="183" t="s">
        <v>177</v>
      </c>
      <c r="D10" s="245">
        <v>11.3065</v>
      </c>
      <c r="E10" s="16"/>
    </row>
    <row r="12" spans="2:23" ht="15.6">
      <c r="B12" s="404" t="s">
        <v>197</v>
      </c>
      <c r="C12" s="405"/>
      <c r="D12" s="405"/>
      <c r="E12" s="405"/>
      <c r="F12" s="405"/>
      <c r="G12" s="405"/>
      <c r="H12" s="405"/>
      <c r="I12" s="405"/>
      <c r="J12" s="405"/>
      <c r="K12" s="405"/>
      <c r="L12" s="405"/>
      <c r="M12" s="405"/>
      <c r="N12" s="405"/>
      <c r="O12" s="405"/>
      <c r="P12" s="405"/>
      <c r="Q12" s="405"/>
      <c r="R12" s="405"/>
      <c r="S12" s="405"/>
      <c r="T12" s="405"/>
      <c r="U12" s="405"/>
      <c r="V12" s="405"/>
      <c r="W12" s="405"/>
    </row>
    <row r="13" spans="2:23" ht="15.6">
      <c r="B13" s="86"/>
      <c r="C13" s="86"/>
      <c r="D13" s="85"/>
      <c r="E13" s="85"/>
      <c r="F13" s="85"/>
      <c r="G13" s="85"/>
      <c r="H13" s="85"/>
      <c r="I13" s="85"/>
      <c r="J13" s="85"/>
      <c r="K13" s="85"/>
      <c r="L13" s="85"/>
      <c r="M13" s="85"/>
      <c r="N13" s="85"/>
      <c r="O13" s="85"/>
      <c r="P13" s="85"/>
      <c r="Q13" s="85"/>
      <c r="R13" s="85"/>
      <c r="S13" s="85"/>
      <c r="T13" s="85"/>
      <c r="U13" s="85"/>
      <c r="V13" s="85"/>
      <c r="W13" s="85"/>
    </row>
    <row r="14" spans="2:23" outlineLevel="1">
      <c r="B14" s="88" t="s">
        <v>198</v>
      </c>
      <c r="C14" s="81"/>
    </row>
    <row r="15" spans="2:23" outlineLevel="1">
      <c r="B15" s="3"/>
      <c r="C15" s="24" t="s">
        <v>93</v>
      </c>
      <c r="D15" s="24">
        <f>$C$3</f>
        <v>2024</v>
      </c>
      <c r="E15" s="24">
        <f>$C$3+1</f>
        <v>2025</v>
      </c>
      <c r="F15" s="24">
        <f>$C$3+2</f>
        <v>2026</v>
      </c>
      <c r="G15" s="24">
        <f>$C$3+3</f>
        <v>2027</v>
      </c>
      <c r="H15" s="24">
        <f>$C$3+4</f>
        <v>2028</v>
      </c>
      <c r="I15" s="24">
        <f>H15+1</f>
        <v>2029</v>
      </c>
      <c r="J15" s="24">
        <f t="shared" ref="J15:W15" si="0">I15+1</f>
        <v>2030</v>
      </c>
      <c r="K15" s="24">
        <f t="shared" si="0"/>
        <v>2031</v>
      </c>
      <c r="L15" s="24">
        <f t="shared" si="0"/>
        <v>2032</v>
      </c>
      <c r="M15" s="24">
        <f t="shared" si="0"/>
        <v>2033</v>
      </c>
      <c r="N15" s="24">
        <f t="shared" si="0"/>
        <v>2034</v>
      </c>
      <c r="O15" s="24">
        <f t="shared" si="0"/>
        <v>2035</v>
      </c>
      <c r="P15" s="24">
        <f t="shared" si="0"/>
        <v>2036</v>
      </c>
      <c r="Q15" s="24">
        <f t="shared" si="0"/>
        <v>2037</v>
      </c>
      <c r="R15" s="24">
        <f t="shared" si="0"/>
        <v>2038</v>
      </c>
      <c r="S15" s="24">
        <f t="shared" si="0"/>
        <v>2039</v>
      </c>
      <c r="T15" s="24">
        <f t="shared" si="0"/>
        <v>2040</v>
      </c>
      <c r="U15" s="24">
        <f t="shared" si="0"/>
        <v>2041</v>
      </c>
      <c r="V15" s="24">
        <f t="shared" si="0"/>
        <v>2042</v>
      </c>
      <c r="W15" s="24">
        <f t="shared" si="0"/>
        <v>2043</v>
      </c>
    </row>
    <row r="16" spans="2:23" outlineLevel="1">
      <c r="B16" s="3" t="s">
        <v>199</v>
      </c>
      <c r="C16" s="89"/>
      <c r="D16" s="90">
        <v>1</v>
      </c>
      <c r="E16" s="90">
        <v>2</v>
      </c>
      <c r="F16" s="90">
        <v>3</v>
      </c>
      <c r="G16" s="90">
        <v>4</v>
      </c>
      <c r="H16" s="90">
        <v>5</v>
      </c>
      <c r="I16" s="90">
        <v>6</v>
      </c>
      <c r="J16" s="90">
        <v>7</v>
      </c>
      <c r="K16" s="90">
        <v>8</v>
      </c>
      <c r="L16" s="90">
        <v>9</v>
      </c>
      <c r="M16" s="90">
        <v>10</v>
      </c>
      <c r="N16" s="90">
        <v>11</v>
      </c>
      <c r="O16" s="90">
        <v>12</v>
      </c>
      <c r="P16" s="90">
        <v>13</v>
      </c>
      <c r="Q16" s="90">
        <v>14</v>
      </c>
      <c r="R16" s="90">
        <v>15</v>
      </c>
      <c r="S16" s="90">
        <v>16</v>
      </c>
      <c r="T16" s="90">
        <v>17</v>
      </c>
      <c r="U16" s="90">
        <v>18</v>
      </c>
      <c r="V16" s="90">
        <v>19</v>
      </c>
      <c r="W16" s="90">
        <v>20</v>
      </c>
    </row>
    <row r="17" spans="2:23" outlineLevel="1">
      <c r="B17" s="402" t="s">
        <v>200</v>
      </c>
      <c r="C17" s="403"/>
      <c r="D17" s="403"/>
      <c r="E17" s="403"/>
      <c r="F17" s="403"/>
      <c r="G17" s="403"/>
      <c r="H17" s="403"/>
      <c r="I17" s="403"/>
      <c r="J17" s="403"/>
      <c r="K17" s="403"/>
      <c r="L17" s="403"/>
      <c r="M17" s="403"/>
      <c r="N17" s="403"/>
      <c r="O17" s="403"/>
      <c r="P17" s="403"/>
      <c r="Q17" s="403"/>
      <c r="R17" s="403"/>
      <c r="S17" s="403"/>
      <c r="T17" s="403"/>
      <c r="U17" s="403"/>
      <c r="V17" s="403"/>
      <c r="W17" s="403"/>
    </row>
    <row r="18" spans="2:23" outlineLevel="1">
      <c r="B18" s="3" t="s">
        <v>201</v>
      </c>
      <c r="C18" s="91" t="s">
        <v>150</v>
      </c>
      <c r="D18" s="32">
        <f>Επενδύσεις!D12</f>
        <v>1828428.8703478733</v>
      </c>
      <c r="E18" s="32">
        <f>Επενδύσεις!E12</f>
        <v>3027526.7393585397</v>
      </c>
      <c r="F18" s="32">
        <f>Επενδύσεις!F12</f>
        <v>2966445.8364181994</v>
      </c>
      <c r="G18" s="32">
        <f>Επενδύσεις!G12</f>
        <v>2896628.7618251387</v>
      </c>
      <c r="H18" s="32">
        <f>Επενδύσεις!H12</f>
        <v>3023275.7013502102</v>
      </c>
      <c r="I18" s="92"/>
      <c r="J18" s="92"/>
      <c r="K18" s="92"/>
      <c r="L18" s="92"/>
      <c r="M18" s="92"/>
      <c r="N18" s="92"/>
      <c r="O18" s="92"/>
      <c r="P18" s="92"/>
      <c r="Q18" s="92"/>
      <c r="R18" s="92"/>
      <c r="S18" s="92"/>
      <c r="T18" s="92"/>
      <c r="U18" s="92"/>
      <c r="V18" s="92"/>
      <c r="W18" s="92"/>
    </row>
    <row r="19" spans="2:23" outlineLevel="1">
      <c r="B19" s="3" t="s">
        <v>202</v>
      </c>
      <c r="C19" s="91" t="s">
        <v>150</v>
      </c>
      <c r="D19" s="92"/>
      <c r="E19" s="92"/>
      <c r="F19" s="92"/>
      <c r="G19" s="92"/>
      <c r="H19" s="92"/>
      <c r="I19" s="32">
        <v>2695467</v>
      </c>
      <c r="J19" s="32">
        <v>2695467</v>
      </c>
      <c r="K19" s="32">
        <v>2695467</v>
      </c>
      <c r="L19" s="32">
        <v>2695467</v>
      </c>
      <c r="M19" s="32">
        <v>2695467</v>
      </c>
      <c r="N19" s="32">
        <v>2695467</v>
      </c>
      <c r="O19" s="32">
        <v>2695467</v>
      </c>
      <c r="P19" s="32">
        <v>2695467</v>
      </c>
      <c r="Q19" s="32">
        <v>2695467</v>
      </c>
      <c r="R19" s="32">
        <v>2695467</v>
      </c>
      <c r="S19" s="32">
        <v>2695467</v>
      </c>
      <c r="T19" s="32">
        <v>2695467</v>
      </c>
      <c r="U19" s="32">
        <v>2695467</v>
      </c>
      <c r="V19" s="32">
        <v>2695467</v>
      </c>
      <c r="W19" s="32">
        <v>2695467</v>
      </c>
    </row>
    <row r="20" spans="2:23" outlineLevel="1">
      <c r="B20" s="3" t="s">
        <v>203</v>
      </c>
      <c r="C20" s="93" t="s">
        <v>150</v>
      </c>
      <c r="D20" s="32">
        <v>46</v>
      </c>
      <c r="E20" s="32">
        <v>210</v>
      </c>
      <c r="F20" s="32">
        <v>357</v>
      </c>
      <c r="G20" s="32">
        <v>509</v>
      </c>
      <c r="H20" s="32">
        <v>691</v>
      </c>
      <c r="I20" s="32">
        <v>845</v>
      </c>
      <c r="J20" s="32">
        <v>4254</v>
      </c>
      <c r="K20" s="32">
        <v>6083</v>
      </c>
      <c r="L20" s="32">
        <v>7948</v>
      </c>
      <c r="M20" s="32">
        <v>9849</v>
      </c>
      <c r="N20" s="32">
        <v>11788</v>
      </c>
      <c r="O20" s="32">
        <v>13764</v>
      </c>
      <c r="P20" s="32">
        <v>15779</v>
      </c>
      <c r="Q20" s="32">
        <v>17833</v>
      </c>
      <c r="R20" s="32">
        <v>19926</v>
      </c>
      <c r="S20" s="32">
        <v>22060</v>
      </c>
      <c r="T20" s="32">
        <v>24234</v>
      </c>
      <c r="U20" s="32">
        <v>26449</v>
      </c>
      <c r="V20" s="32">
        <v>28706</v>
      </c>
      <c r="W20" s="32">
        <v>31006</v>
      </c>
    </row>
    <row r="21" spans="2:23" outlineLevel="1">
      <c r="B21" s="94" t="s">
        <v>204</v>
      </c>
      <c r="C21" s="93" t="s">
        <v>150</v>
      </c>
      <c r="D21" s="180">
        <f>D18+D20</f>
        <v>1828474.8703478733</v>
      </c>
      <c r="E21" s="180">
        <f>E18+E20</f>
        <v>3027736.7393585397</v>
      </c>
      <c r="F21" s="180">
        <f>F18+F20</f>
        <v>2966802.8364181994</v>
      </c>
      <c r="G21" s="180">
        <f>G18+G20</f>
        <v>2897137.7618251387</v>
      </c>
      <c r="H21" s="180">
        <f>H18+H20</f>
        <v>3023966.7013502102</v>
      </c>
      <c r="I21" s="180">
        <f>I19+I20</f>
        <v>2696312</v>
      </c>
      <c r="J21" s="180">
        <f t="shared" ref="J21:W21" si="1">J19+J20</f>
        <v>2699721</v>
      </c>
      <c r="K21" s="180">
        <f t="shared" si="1"/>
        <v>2701550</v>
      </c>
      <c r="L21" s="180">
        <f t="shared" si="1"/>
        <v>2703415</v>
      </c>
      <c r="M21" s="180">
        <f t="shared" si="1"/>
        <v>2705316</v>
      </c>
      <c r="N21" s="180">
        <f t="shared" si="1"/>
        <v>2707255</v>
      </c>
      <c r="O21" s="180">
        <f t="shared" si="1"/>
        <v>2709231</v>
      </c>
      <c r="P21" s="180">
        <f t="shared" si="1"/>
        <v>2711246</v>
      </c>
      <c r="Q21" s="180">
        <f t="shared" si="1"/>
        <v>2713300</v>
      </c>
      <c r="R21" s="180">
        <f t="shared" si="1"/>
        <v>2715393</v>
      </c>
      <c r="S21" s="180">
        <f t="shared" si="1"/>
        <v>2717527</v>
      </c>
      <c r="T21" s="180">
        <f t="shared" si="1"/>
        <v>2719701</v>
      </c>
      <c r="U21" s="180">
        <f t="shared" si="1"/>
        <v>2721916</v>
      </c>
      <c r="V21" s="180">
        <f t="shared" si="1"/>
        <v>2724173</v>
      </c>
      <c r="W21" s="180">
        <f t="shared" si="1"/>
        <v>2726473</v>
      </c>
    </row>
    <row r="22" spans="2:23" outlineLevel="1">
      <c r="B22" s="16" t="s">
        <v>205</v>
      </c>
    </row>
    <row r="23" spans="2:23" outlineLevel="1">
      <c r="B23" s="16" t="s">
        <v>206</v>
      </c>
    </row>
    <row r="24" spans="2:23" outlineLevel="1">
      <c r="B24" s="402" t="s">
        <v>207</v>
      </c>
      <c r="C24" s="403"/>
      <c r="D24" s="403"/>
      <c r="E24" s="403"/>
      <c r="F24" s="403"/>
      <c r="G24" s="403"/>
      <c r="H24" s="403"/>
      <c r="I24" s="403"/>
      <c r="J24" s="403"/>
      <c r="K24" s="403"/>
      <c r="L24" s="403"/>
      <c r="M24" s="403"/>
      <c r="N24" s="403"/>
      <c r="O24" s="403"/>
      <c r="P24" s="403"/>
      <c r="Q24" s="403"/>
      <c r="R24" s="403"/>
      <c r="S24" s="403"/>
      <c r="T24" s="403"/>
      <c r="U24" s="403"/>
      <c r="V24" s="403"/>
      <c r="W24" s="403"/>
    </row>
    <row r="25" spans="2:23" outlineLevel="1">
      <c r="B25" s="95" t="s">
        <v>208</v>
      </c>
      <c r="C25" s="91" t="s">
        <v>102</v>
      </c>
      <c r="D25" s="32">
        <v>7761.3725999622848</v>
      </c>
      <c r="E25" s="32">
        <v>34940.947155740534</v>
      </c>
      <c r="F25" s="32">
        <v>73258.093202984441</v>
      </c>
      <c r="G25" s="32">
        <v>110509.38576639217</v>
      </c>
      <c r="H25" s="32">
        <v>146300.54433535491</v>
      </c>
      <c r="I25" s="32">
        <v>190461.28400154426</v>
      </c>
      <c r="J25" s="32">
        <v>231601.22205459559</v>
      </c>
      <c r="K25" s="32">
        <v>255957.75534094637</v>
      </c>
      <c r="L25" s="32">
        <v>279944.61010820686</v>
      </c>
      <c r="M25" s="32">
        <v>303540.66186957184</v>
      </c>
      <c r="N25" s="32">
        <v>326767.03511184652</v>
      </c>
      <c r="O25" s="32">
        <v>349592.0431048231</v>
      </c>
      <c r="P25" s="32">
        <v>372068.49706551456</v>
      </c>
      <c r="Q25" s="32">
        <v>394143.58577690797</v>
      </c>
      <c r="R25" s="32">
        <v>415859.55821261363</v>
      </c>
      <c r="S25" s="32">
        <v>437184.72764242382</v>
      </c>
      <c r="T25" s="32">
        <v>458129.65630974108</v>
      </c>
      <c r="U25" s="32">
        <v>478694.34421456547</v>
      </c>
      <c r="V25" s="32">
        <v>498889.35360029951</v>
      </c>
      <c r="W25" s="32">
        <v>518714.68446694326</v>
      </c>
    </row>
    <row r="26" spans="2:23" outlineLevel="1">
      <c r="B26" s="95" t="s">
        <v>209</v>
      </c>
      <c r="C26" s="93" t="s">
        <v>150</v>
      </c>
      <c r="D26" s="140">
        <f t="shared" ref="D26:W26" si="2">D25*$D$10</f>
        <v>87753.959301473573</v>
      </c>
      <c r="E26" s="140">
        <f t="shared" si="2"/>
        <v>395059.81901638035</v>
      </c>
      <c r="F26" s="140">
        <f t="shared" si="2"/>
        <v>828292.63079954358</v>
      </c>
      <c r="G26" s="140">
        <f t="shared" si="2"/>
        <v>1249474.3701677129</v>
      </c>
      <c r="H26" s="140">
        <f t="shared" si="2"/>
        <v>1654147.1045276902</v>
      </c>
      <c r="I26" s="140">
        <f t="shared" si="2"/>
        <v>2153450.5075634602</v>
      </c>
      <c r="J26" s="140">
        <f t="shared" si="2"/>
        <v>2618599.217160285</v>
      </c>
      <c r="K26" s="140">
        <f t="shared" si="2"/>
        <v>2893986.3607624103</v>
      </c>
      <c r="L26" s="140">
        <f t="shared" si="2"/>
        <v>3165193.7341884407</v>
      </c>
      <c r="M26" s="140">
        <f t="shared" si="2"/>
        <v>3431982.4934283141</v>
      </c>
      <c r="N26" s="140">
        <f t="shared" si="2"/>
        <v>3694591.4824920925</v>
      </c>
      <c r="O26" s="140">
        <f t="shared" si="2"/>
        <v>3952662.4353646822</v>
      </c>
      <c r="P26" s="140">
        <f t="shared" si="2"/>
        <v>4206792.4620712399</v>
      </c>
      <c r="Q26" s="140">
        <f t="shared" si="2"/>
        <v>4456384.4525866099</v>
      </c>
      <c r="R26" s="140">
        <f t="shared" si="2"/>
        <v>4701916.0949309161</v>
      </c>
      <c r="S26" s="140">
        <f t="shared" si="2"/>
        <v>4943029.1230890648</v>
      </c>
      <c r="T26" s="140">
        <f t="shared" si="2"/>
        <v>5179842.9590660874</v>
      </c>
      <c r="U26" s="140">
        <f t="shared" si="2"/>
        <v>5412357.6028619846</v>
      </c>
      <c r="V26" s="140">
        <f t="shared" si="2"/>
        <v>5640692.476481786</v>
      </c>
      <c r="W26" s="140">
        <f t="shared" si="2"/>
        <v>5864847.5799254943</v>
      </c>
    </row>
    <row r="27" spans="2:23" outlineLevel="1">
      <c r="B27" s="94" t="s">
        <v>210</v>
      </c>
      <c r="C27" s="93" t="s">
        <v>150</v>
      </c>
      <c r="D27" s="180">
        <f>D26</f>
        <v>87753.959301473573</v>
      </c>
      <c r="E27" s="180">
        <f t="shared" ref="E27:W27" si="3">E26</f>
        <v>395059.81901638035</v>
      </c>
      <c r="F27" s="180">
        <f t="shared" si="3"/>
        <v>828292.63079954358</v>
      </c>
      <c r="G27" s="180">
        <f t="shared" si="3"/>
        <v>1249474.3701677129</v>
      </c>
      <c r="H27" s="180">
        <f>H26</f>
        <v>1654147.1045276902</v>
      </c>
      <c r="I27" s="180">
        <f t="shared" si="3"/>
        <v>2153450.5075634602</v>
      </c>
      <c r="J27" s="180">
        <f t="shared" si="3"/>
        <v>2618599.217160285</v>
      </c>
      <c r="K27" s="180">
        <f t="shared" si="3"/>
        <v>2893986.3607624103</v>
      </c>
      <c r="L27" s="180">
        <f t="shared" si="3"/>
        <v>3165193.7341884407</v>
      </c>
      <c r="M27" s="180">
        <f t="shared" si="3"/>
        <v>3431982.4934283141</v>
      </c>
      <c r="N27" s="180">
        <f t="shared" si="3"/>
        <v>3694591.4824920925</v>
      </c>
      <c r="O27" s="180">
        <f t="shared" si="3"/>
        <v>3952662.4353646822</v>
      </c>
      <c r="P27" s="180">
        <f t="shared" si="3"/>
        <v>4206792.4620712399</v>
      </c>
      <c r="Q27" s="180">
        <f t="shared" si="3"/>
        <v>4456384.4525866099</v>
      </c>
      <c r="R27" s="180">
        <f t="shared" si="3"/>
        <v>4701916.0949309161</v>
      </c>
      <c r="S27" s="180">
        <f t="shared" si="3"/>
        <v>4943029.1230890648</v>
      </c>
      <c r="T27" s="180">
        <f t="shared" si="3"/>
        <v>5179842.9590660874</v>
      </c>
      <c r="U27" s="180">
        <f t="shared" si="3"/>
        <v>5412357.6028619846</v>
      </c>
      <c r="V27" s="180">
        <f t="shared" si="3"/>
        <v>5640692.476481786</v>
      </c>
      <c r="W27" s="180">
        <f t="shared" si="3"/>
        <v>5864847.5799254943</v>
      </c>
    </row>
    <row r="28" spans="2:23" outlineLevel="1">
      <c r="B28" s="96" t="s">
        <v>211</v>
      </c>
    </row>
    <row r="29" spans="2:23" outlineLevel="1">
      <c r="B29" s="3" t="s">
        <v>212</v>
      </c>
      <c r="C29" s="97" t="s">
        <v>150</v>
      </c>
      <c r="D29" s="141">
        <f>D27-D21</f>
        <v>-1740720.9110463997</v>
      </c>
      <c r="E29" s="141">
        <f t="shared" ref="E29:W29" si="4">E27-E21</f>
        <v>-2632676.9203421595</v>
      </c>
      <c r="F29" s="141">
        <f t="shared" si="4"/>
        <v>-2138510.2056186558</v>
      </c>
      <c r="G29" s="141">
        <f t="shared" si="4"/>
        <v>-1647663.3916574258</v>
      </c>
      <c r="H29" s="141">
        <f t="shared" si="4"/>
        <v>-1369819.59682252</v>
      </c>
      <c r="I29" s="141">
        <f t="shared" si="4"/>
        <v>-542861.49243653985</v>
      </c>
      <c r="J29" s="141">
        <f t="shared" si="4"/>
        <v>-81121.782839715015</v>
      </c>
      <c r="K29" s="141">
        <f t="shared" si="4"/>
        <v>192436.36076241033</v>
      </c>
      <c r="L29" s="141">
        <f t="shared" si="4"/>
        <v>461778.73418844072</v>
      </c>
      <c r="M29" s="141">
        <f t="shared" si="4"/>
        <v>726666.4934283141</v>
      </c>
      <c r="N29" s="141">
        <f t="shared" si="4"/>
        <v>987336.48249209253</v>
      </c>
      <c r="O29" s="141">
        <f t="shared" si="4"/>
        <v>1243431.4353646822</v>
      </c>
      <c r="P29" s="141">
        <f t="shared" si="4"/>
        <v>1495546.4620712399</v>
      </c>
      <c r="Q29" s="141">
        <f t="shared" si="4"/>
        <v>1743084.4525866099</v>
      </c>
      <c r="R29" s="141">
        <f t="shared" si="4"/>
        <v>1986523.0949309161</v>
      </c>
      <c r="S29" s="141">
        <f t="shared" si="4"/>
        <v>2225502.1230890648</v>
      </c>
      <c r="T29" s="141">
        <f t="shared" si="4"/>
        <v>2460141.9590660874</v>
      </c>
      <c r="U29" s="141">
        <f t="shared" si="4"/>
        <v>2690441.6028619846</v>
      </c>
      <c r="V29" s="141">
        <f t="shared" si="4"/>
        <v>2916519.476481786</v>
      </c>
      <c r="W29" s="141">
        <f t="shared" si="4"/>
        <v>3138374.5799254943</v>
      </c>
    </row>
    <row r="30" spans="2:23" outlineLevel="1">
      <c r="B30" s="3" t="s">
        <v>213</v>
      </c>
      <c r="C30" s="97" t="s">
        <v>150</v>
      </c>
      <c r="D30" s="141">
        <f>D29*1/(1+$D$9)</f>
        <v>-1606127.4322258716</v>
      </c>
      <c r="E30" s="141">
        <f>E29*1/(1+$E$9)*(1/(1+$D$9))</f>
        <v>-2241296.2929110732</v>
      </c>
      <c r="F30" s="141">
        <f>F29*1/(1+$F$9)*(1/(1+$E$9))*(1/(1+$D$9))</f>
        <v>-1679824.4074028633</v>
      </c>
      <c r="G30" s="141">
        <f>G29*1/(1+$G$9)*(1/(1+$F$9)*(1/(1+$E$9))*(1/(1+$D$9)))</f>
        <v>-1194185.8085214787</v>
      </c>
      <c r="H30" s="141">
        <f>H29*1/(1+$H$9)*(1/(1+$G$9)*(1/(1+$F$9)*(1/(1+$E$9))*(1/(1+$D$9))))</f>
        <v>-916046.75710937683</v>
      </c>
      <c r="I30" s="141">
        <f>I29*(1/((1+$H$9)^($I$16-$G$16))*(1/(1+$G$9)*(1/(1+$F$9)*(1/(1+$E$9))*((1/(1+$D$9))))))</f>
        <v>-334960.93199400575</v>
      </c>
      <c r="J30" s="141">
        <f>J29*(1/((1+$H$9)^($J$16-$G$16))*(1/(1+$G$9)*(1/(1+$F$9)*(1/(1+$E$9))*((1/(1+$D$9))))))</f>
        <v>-46184.203699633414</v>
      </c>
      <c r="K30" s="141">
        <f>K29*(1/((1+$H$9)^($K$16-$G$16))*(1/(1+$G$9)*(1/(1+$F$9)*(1/(1+$E$9))*((1/(1+$D$9))))))</f>
        <v>101086.68665393454</v>
      </c>
      <c r="L30" s="141">
        <f>L29*(1/((1+$H$9)^($L$16-$G$16))*(1/(1+$G$9)*(1/(1+$F$9)*(1/(1+$E$9))*((1/(1+$D$9))))))</f>
        <v>223816.24685905396</v>
      </c>
      <c r="M30" s="141">
        <f>M29*(1/((1+$H$9)^($M$16-$G$16))*(1/(1+$G$9)*(1/(1+$F$9)*(1/(1+$E$9))*((1/(1+$D$9))))))</f>
        <v>324970.2979449855</v>
      </c>
      <c r="N30" s="141">
        <f>N29*(1/((1+$H$9)^($N$16-$G$16))*(1/(1+$G$9)*(1/(1+$F$9)*(1/(1+$E$9))*((1/(1+$D$9))))))</f>
        <v>407403.32695322385</v>
      </c>
      <c r="O30" s="141">
        <f>O29*(1/((1+$H$9)^($O$16-$G$16))*(1/(1+$G$9)*(1/(1+$F$9)*(1/(1+$E$9))*((1/(1+$D$9))))))</f>
        <v>473404.17371010879</v>
      </c>
      <c r="P30" s="141">
        <f>P29*(1/((1+$H$9)^($P$16-$G$16))*(1/(1+$G$9)*(1/(1+$F$9)*(1/(1+$E$9))*((1/(1+$D$9))))))</f>
        <v>525364.83841671888</v>
      </c>
      <c r="Q30" s="141">
        <f>Q29*(1/((1+$H$9)^($Q$16-$G$16))*(1/(1+$G$9)*(1/(1+$F$9)*(1/(1+$E$9))*((1/(1+$D$9))))))</f>
        <v>564976.48944484268</v>
      </c>
      <c r="R30" s="141">
        <f>R29*(1/((1+$H$9)^($R$16-$G$16))*(1/(1+$G$9)*(1/(1+$F$9)*(1/(1+$E$9))*((1/(1+$D$9))))))</f>
        <v>594095.71270338306</v>
      </c>
      <c r="S30" s="141">
        <f>S29*(1/((1+$H$9)^($S$16-$G$16))*(1/(1+$G$9)*(1/(1+$F$9)*(1/(1+$E$9))*((1/(1+$D$9))))))</f>
        <v>614103.63223109732</v>
      </c>
      <c r="T30" s="141">
        <f>T29*(1/((1+$H$9)^($T$16-$G$16))*(1/(1+$G$9)*(1/(1+$F$9)*(1/(1+$E$9))*((1/(1+$D$9))))))</f>
        <v>626360.95079873584</v>
      </c>
      <c r="U30" s="141">
        <f>U29*(1/((1+$H$9)^($U$16-$G$16))*(1/(1+$G$9)*(1/(1+$F$9)*(1/(1+$E$9))*((1/(1+$D$9))))))</f>
        <v>632031.7998233767</v>
      </c>
      <c r="V30" s="141">
        <f>V29*(1/((1+$H$9)^($V$16-$G$16))*(1/(1+$G$9)*(1/(1+$F$9)*(1/(1+$E$9))*((1/(1+$D$9))))))</f>
        <v>632165.94150578463</v>
      </c>
      <c r="W30" s="141">
        <f>W29*(1/((1+$H$9)^($W$16-$G$16))*(1/(1+$G$9)*(1/(1+$F$9)*(1/(1+$E$9))*((1/(1+$D$9))))))</f>
        <v>627656.23002734152</v>
      </c>
    </row>
    <row r="31" spans="2:23" outlineLevel="1">
      <c r="B31" s="98"/>
      <c r="C31" s="98"/>
      <c r="D31" s="98"/>
      <c r="E31" s="98"/>
      <c r="F31" s="98"/>
      <c r="G31" s="98"/>
      <c r="H31" s="98"/>
      <c r="I31" s="98"/>
      <c r="J31" s="98"/>
      <c r="K31" s="98"/>
      <c r="L31" s="98"/>
      <c r="M31" s="98"/>
      <c r="N31" s="98"/>
      <c r="O31" s="98"/>
      <c r="P31" s="98"/>
      <c r="Q31" s="98"/>
      <c r="R31" s="98"/>
      <c r="S31" s="98"/>
      <c r="T31" s="98"/>
      <c r="U31" s="98"/>
      <c r="V31" s="98"/>
      <c r="W31" s="98"/>
    </row>
    <row r="32" spans="2:23" outlineLevel="1">
      <c r="B32" s="35" t="s">
        <v>214</v>
      </c>
      <c r="C32" s="99" t="s">
        <v>150</v>
      </c>
      <c r="D32" s="100">
        <f>SUM(D30:W30)</f>
        <v>-1671189.5067917167</v>
      </c>
      <c r="E32" s="98"/>
      <c r="F32" s="98"/>
      <c r="G32" s="98"/>
      <c r="H32" s="98"/>
    </row>
    <row r="33" spans="2:23" ht="4.9000000000000004" customHeight="1" outlineLevel="1"/>
    <row r="34" spans="2:23" outlineLevel="1">
      <c r="B34" s="35" t="s">
        <v>190</v>
      </c>
      <c r="C34" s="35"/>
      <c r="D34" s="181">
        <f>IFERROR(IRR(D29:W29),0)</f>
        <v>6.3575940365399486E-2</v>
      </c>
    </row>
    <row r="35" spans="2:23" ht="4.9000000000000004" customHeight="1" outlineLevel="1"/>
    <row r="36" spans="2:23" outlineLevel="1">
      <c r="B36" s="35" t="s">
        <v>215</v>
      </c>
    </row>
    <row r="37" spans="2:23" outlineLevel="1">
      <c r="B37" s="3" t="s">
        <v>199</v>
      </c>
      <c r="C37" s="89"/>
      <c r="D37" s="90">
        <v>1</v>
      </c>
      <c r="E37" s="90">
        <v>2</v>
      </c>
      <c r="F37" s="90">
        <v>3</v>
      </c>
      <c r="G37" s="90">
        <v>4</v>
      </c>
      <c r="H37" s="90">
        <v>5</v>
      </c>
      <c r="I37" s="90">
        <v>6</v>
      </c>
      <c r="J37" s="90">
        <v>7</v>
      </c>
      <c r="K37" s="90">
        <v>8</v>
      </c>
      <c r="L37" s="90">
        <v>9</v>
      </c>
      <c r="M37" s="90">
        <v>10</v>
      </c>
      <c r="N37" s="90">
        <v>11</v>
      </c>
      <c r="O37" s="90">
        <v>12</v>
      </c>
      <c r="P37" s="90">
        <v>13</v>
      </c>
      <c r="Q37" s="90">
        <v>14</v>
      </c>
      <c r="R37" s="90">
        <v>15</v>
      </c>
      <c r="S37" s="90">
        <v>16</v>
      </c>
      <c r="T37" s="90">
        <v>17</v>
      </c>
      <c r="U37" s="90">
        <v>18</v>
      </c>
      <c r="V37" s="90">
        <v>19</v>
      </c>
      <c r="W37" s="90">
        <v>20</v>
      </c>
    </row>
    <row r="38" spans="2:23" outlineLevel="1">
      <c r="B38" s="3" t="s">
        <v>212</v>
      </c>
      <c r="C38" s="97" t="s">
        <v>150</v>
      </c>
      <c r="D38" s="140">
        <f>D29</f>
        <v>-1740720.9110463997</v>
      </c>
      <c r="E38" s="140">
        <f>E29</f>
        <v>-2632676.9203421595</v>
      </c>
      <c r="F38" s="140">
        <f t="shared" ref="F38:W38" si="5">F29</f>
        <v>-2138510.2056186558</v>
      </c>
      <c r="G38" s="140">
        <f t="shared" si="5"/>
        <v>-1647663.3916574258</v>
      </c>
      <c r="H38" s="140">
        <f t="shared" si="5"/>
        <v>-1369819.59682252</v>
      </c>
      <c r="I38" s="140">
        <f t="shared" si="5"/>
        <v>-542861.49243653985</v>
      </c>
      <c r="J38" s="140">
        <f t="shared" si="5"/>
        <v>-81121.782839715015</v>
      </c>
      <c r="K38" s="140">
        <f t="shared" si="5"/>
        <v>192436.36076241033</v>
      </c>
      <c r="L38" s="140">
        <f t="shared" si="5"/>
        <v>461778.73418844072</v>
      </c>
      <c r="M38" s="140">
        <f t="shared" si="5"/>
        <v>726666.4934283141</v>
      </c>
      <c r="N38" s="140">
        <f t="shared" si="5"/>
        <v>987336.48249209253</v>
      </c>
      <c r="O38" s="140">
        <f t="shared" si="5"/>
        <v>1243431.4353646822</v>
      </c>
      <c r="P38" s="140">
        <f t="shared" si="5"/>
        <v>1495546.4620712399</v>
      </c>
      <c r="Q38" s="140">
        <f t="shared" si="5"/>
        <v>1743084.4525866099</v>
      </c>
      <c r="R38" s="140">
        <f t="shared" si="5"/>
        <v>1986523.0949309161</v>
      </c>
      <c r="S38" s="140">
        <f t="shared" si="5"/>
        <v>2225502.1230890648</v>
      </c>
      <c r="T38" s="140">
        <f t="shared" si="5"/>
        <v>2460141.9590660874</v>
      </c>
      <c r="U38" s="140">
        <f t="shared" si="5"/>
        <v>2690441.6028619846</v>
      </c>
      <c r="V38" s="140">
        <f t="shared" si="5"/>
        <v>2916519.476481786</v>
      </c>
      <c r="W38" s="140">
        <f t="shared" si="5"/>
        <v>3138374.5799254943</v>
      </c>
    </row>
    <row r="39" spans="2:23" outlineLevel="1">
      <c r="B39" s="101" t="s">
        <v>216</v>
      </c>
      <c r="C39" s="102" t="s">
        <v>150</v>
      </c>
      <c r="D39" s="182">
        <f>D18*1/(1+D9)</f>
        <v>1687053.7648531769</v>
      </c>
      <c r="E39" s="182">
        <f>E18*1/(1+E9)*(1/(1+D9))</f>
        <v>2577446.7064996129</v>
      </c>
      <c r="F39" s="182">
        <f>F18*1/(1+F9)*(1/(1+E9))*(1/(1+D9))</f>
        <v>2330177.3852476496</v>
      </c>
      <c r="G39" s="182">
        <f>G18*1/(1+G9)*(1/(1+F9)*(1/(1+E9))*(1/(1+D9)))</f>
        <v>2099405.1196628911</v>
      </c>
      <c r="H39" s="182">
        <f>H18*1/(1+$H$9)*(1/(1+$G$9)*(1/(1+$F$9)*(1/(1+$E$9))*(1/(1+$D$9))))</f>
        <v>2021771.2671753089</v>
      </c>
    </row>
    <row r="40" spans="2:23" outlineLevel="1">
      <c r="B40" s="3" t="s">
        <v>217</v>
      </c>
      <c r="C40" s="97" t="s">
        <v>150</v>
      </c>
      <c r="D40" s="141">
        <f>D38-D39</f>
        <v>-3427774.6758995764</v>
      </c>
      <c r="E40" s="141">
        <f>D40+E38-E39</f>
        <v>-8637898.3027413487</v>
      </c>
      <c r="F40" s="141">
        <f>E40+F38-F39</f>
        <v>-13106585.893607654</v>
      </c>
      <c r="G40" s="141">
        <f>F40+G38-G39</f>
        <v>-16853654.404927969</v>
      </c>
      <c r="H40" s="141">
        <f>G40+H38-H39</f>
        <v>-20245245.268925797</v>
      </c>
      <c r="I40" s="141">
        <f t="shared" ref="I40:W40" si="6">H40+I38</f>
        <v>-20788106.761362337</v>
      </c>
      <c r="J40" s="141">
        <f t="shared" si="6"/>
        <v>-20869228.544202052</v>
      </c>
      <c r="K40" s="141">
        <f t="shared" si="6"/>
        <v>-20676792.183439642</v>
      </c>
      <c r="L40" s="141">
        <f t="shared" si="6"/>
        <v>-20215013.449251201</v>
      </c>
      <c r="M40" s="141">
        <f t="shared" si="6"/>
        <v>-19488346.955822885</v>
      </c>
      <c r="N40" s="141">
        <f t="shared" si="6"/>
        <v>-18501010.473330792</v>
      </c>
      <c r="O40" s="141">
        <f t="shared" si="6"/>
        <v>-17257579.03796611</v>
      </c>
      <c r="P40" s="141">
        <f t="shared" si="6"/>
        <v>-15762032.57589487</v>
      </c>
      <c r="Q40" s="141">
        <f t="shared" si="6"/>
        <v>-14018948.12330826</v>
      </c>
      <c r="R40" s="141">
        <f t="shared" si="6"/>
        <v>-12032425.028377343</v>
      </c>
      <c r="S40" s="141">
        <f t="shared" si="6"/>
        <v>-9806922.9052882791</v>
      </c>
      <c r="T40" s="141">
        <f t="shared" si="6"/>
        <v>-7346780.9462221917</v>
      </c>
      <c r="U40" s="141">
        <f t="shared" si="6"/>
        <v>-4656339.343360207</v>
      </c>
      <c r="V40" s="141">
        <f t="shared" si="6"/>
        <v>-1739819.866878421</v>
      </c>
      <c r="W40" s="141">
        <f t="shared" si="6"/>
        <v>1398554.7130470732</v>
      </c>
    </row>
    <row r="41" spans="2:23" outlineLevel="1">
      <c r="B41" s="103" t="s">
        <v>218</v>
      </c>
    </row>
    <row r="43" spans="2:23" ht="15.6">
      <c r="B43" s="404" t="s">
        <v>219</v>
      </c>
      <c r="C43" s="405"/>
      <c r="D43" s="405"/>
      <c r="E43" s="405"/>
      <c r="F43" s="405"/>
      <c r="G43" s="405"/>
      <c r="H43" s="405"/>
      <c r="I43" s="405"/>
      <c r="J43" s="405"/>
      <c r="K43" s="405"/>
      <c r="L43" s="405"/>
      <c r="M43" s="405"/>
      <c r="N43" s="405"/>
      <c r="O43" s="405"/>
      <c r="P43" s="405"/>
      <c r="Q43" s="405"/>
      <c r="R43" s="405"/>
      <c r="S43" s="405"/>
      <c r="T43" s="405"/>
      <c r="U43" s="405"/>
      <c r="V43" s="405"/>
      <c r="W43" s="405"/>
    </row>
    <row r="44" spans="2:23" ht="15.6">
      <c r="B44" s="86"/>
      <c r="C44" s="86"/>
      <c r="D44" s="85"/>
      <c r="E44" s="85"/>
      <c r="F44" s="85"/>
      <c r="G44" s="85"/>
      <c r="H44" s="85"/>
      <c r="I44" s="85"/>
      <c r="J44" s="85"/>
      <c r="K44" s="85"/>
      <c r="L44" s="85"/>
      <c r="M44" s="85"/>
      <c r="N44" s="85"/>
      <c r="O44" s="85"/>
      <c r="P44" s="85"/>
      <c r="Q44" s="85"/>
      <c r="R44" s="85"/>
      <c r="S44" s="85"/>
      <c r="T44" s="85"/>
      <c r="U44" s="85"/>
      <c r="V44" s="85"/>
      <c r="W44" s="85"/>
    </row>
    <row r="45" spans="2:23" outlineLevel="1">
      <c r="B45" s="88"/>
      <c r="C45" s="81"/>
    </row>
    <row r="46" spans="2:23" outlineLevel="1">
      <c r="B46" s="3"/>
      <c r="C46" s="24" t="s">
        <v>93</v>
      </c>
      <c r="D46" s="24">
        <f>$C$3</f>
        <v>2024</v>
      </c>
      <c r="E46" s="24">
        <f>$C$3+1</f>
        <v>2025</v>
      </c>
      <c r="F46" s="24">
        <f>$C$3+2</f>
        <v>2026</v>
      </c>
      <c r="G46" s="24">
        <f>$C$3+3</f>
        <v>2027</v>
      </c>
      <c r="H46" s="24">
        <f>$C$3+4</f>
        <v>2028</v>
      </c>
      <c r="I46" s="24">
        <f>H46+1</f>
        <v>2029</v>
      </c>
      <c r="J46" s="24">
        <f t="shared" ref="J46" si="7">I46+1</f>
        <v>2030</v>
      </c>
      <c r="K46" s="24">
        <f t="shared" ref="K46" si="8">J46+1</f>
        <v>2031</v>
      </c>
      <c r="L46" s="24">
        <f t="shared" ref="L46" si="9">K46+1</f>
        <v>2032</v>
      </c>
      <c r="M46" s="24">
        <f t="shared" ref="M46" si="10">L46+1</f>
        <v>2033</v>
      </c>
      <c r="N46" s="24">
        <f t="shared" ref="N46" si="11">M46+1</f>
        <v>2034</v>
      </c>
      <c r="O46" s="24">
        <f t="shared" ref="O46" si="12">N46+1</f>
        <v>2035</v>
      </c>
      <c r="P46" s="24">
        <f t="shared" ref="P46" si="13">O46+1</f>
        <v>2036</v>
      </c>
      <c r="Q46" s="24">
        <f t="shared" ref="Q46" si="14">P46+1</f>
        <v>2037</v>
      </c>
      <c r="R46" s="24">
        <f t="shared" ref="R46" si="15">Q46+1</f>
        <v>2038</v>
      </c>
      <c r="S46" s="24">
        <f t="shared" ref="S46" si="16">R46+1</f>
        <v>2039</v>
      </c>
      <c r="T46" s="24">
        <f t="shared" ref="T46" si="17">S46+1</f>
        <v>2040</v>
      </c>
      <c r="U46" s="24">
        <f t="shared" ref="U46" si="18">T46+1</f>
        <v>2041</v>
      </c>
      <c r="V46" s="24">
        <f t="shared" ref="V46" si="19">U46+1</f>
        <v>2042</v>
      </c>
      <c r="W46" s="24">
        <f t="shared" ref="W46" si="20">V46+1</f>
        <v>2043</v>
      </c>
    </row>
    <row r="47" spans="2:23" outlineLevel="1">
      <c r="B47" s="3" t="s">
        <v>199</v>
      </c>
      <c r="C47" s="89"/>
      <c r="D47" s="90">
        <v>1</v>
      </c>
      <c r="E47" s="90">
        <v>2</v>
      </c>
      <c r="F47" s="90">
        <v>3</v>
      </c>
      <c r="G47" s="90">
        <v>4</v>
      </c>
      <c r="H47" s="90">
        <v>5</v>
      </c>
      <c r="I47" s="90">
        <v>6</v>
      </c>
      <c r="J47" s="90">
        <v>7</v>
      </c>
      <c r="K47" s="90">
        <v>8</v>
      </c>
      <c r="L47" s="90">
        <v>9</v>
      </c>
      <c r="M47" s="90">
        <v>10</v>
      </c>
      <c r="N47" s="90">
        <v>11</v>
      </c>
      <c r="O47" s="90">
        <v>12</v>
      </c>
      <c r="P47" s="90">
        <v>13</v>
      </c>
      <c r="Q47" s="90">
        <v>14</v>
      </c>
      <c r="R47" s="90">
        <v>15</v>
      </c>
      <c r="S47" s="90">
        <v>16</v>
      </c>
      <c r="T47" s="90">
        <v>17</v>
      </c>
      <c r="U47" s="90">
        <v>18</v>
      </c>
      <c r="V47" s="90">
        <v>19</v>
      </c>
      <c r="W47" s="90">
        <v>20</v>
      </c>
    </row>
    <row r="48" spans="2:23" outlineLevel="1">
      <c r="B48" s="402" t="s">
        <v>200</v>
      </c>
      <c r="C48" s="403"/>
      <c r="D48" s="403"/>
      <c r="E48" s="403"/>
      <c r="F48" s="403"/>
      <c r="G48" s="403"/>
      <c r="H48" s="403"/>
      <c r="I48" s="403"/>
      <c r="J48" s="403"/>
      <c r="K48" s="403"/>
      <c r="L48" s="403"/>
      <c r="M48" s="403"/>
      <c r="N48" s="403"/>
      <c r="O48" s="403"/>
      <c r="P48" s="403"/>
      <c r="Q48" s="403"/>
      <c r="R48" s="403"/>
      <c r="S48" s="403"/>
      <c r="T48" s="403"/>
      <c r="U48" s="403"/>
      <c r="V48" s="403"/>
      <c r="W48" s="403"/>
    </row>
    <row r="49" spans="2:23" outlineLevel="1">
      <c r="B49" s="3" t="s">
        <v>201</v>
      </c>
      <c r="C49" s="91" t="s">
        <v>150</v>
      </c>
      <c r="D49" s="32">
        <f>Επενδύσεις!D13</f>
        <v>565523.72161339677</v>
      </c>
      <c r="E49" s="32">
        <f>Επενδύσεις!E13</f>
        <v>868759.03992948937</v>
      </c>
      <c r="F49" s="32">
        <f>Επενδύσεις!F13</f>
        <v>2588494.9469927456</v>
      </c>
      <c r="G49" s="32">
        <f>Επενδύσεις!G13</f>
        <v>2821102.062833657</v>
      </c>
      <c r="H49" s="32">
        <f>Επενδύσεις!H13</f>
        <v>680046.51704392221</v>
      </c>
      <c r="I49" s="92"/>
      <c r="J49" s="92"/>
      <c r="K49" s="92"/>
      <c r="L49" s="92"/>
      <c r="M49" s="92"/>
      <c r="N49" s="92"/>
      <c r="O49" s="92"/>
      <c r="P49" s="92"/>
      <c r="Q49" s="92"/>
      <c r="R49" s="92"/>
      <c r="S49" s="92"/>
      <c r="T49" s="92"/>
      <c r="U49" s="92"/>
      <c r="V49" s="92"/>
      <c r="W49" s="92"/>
    </row>
    <row r="50" spans="2:23" outlineLevel="1">
      <c r="B50" s="3" t="s">
        <v>202</v>
      </c>
      <c r="C50" s="91" t="s">
        <v>150</v>
      </c>
      <c r="D50" s="92"/>
      <c r="E50" s="92"/>
      <c r="F50" s="92"/>
      <c r="G50" s="92"/>
      <c r="H50" s="92"/>
      <c r="I50" s="32">
        <v>622300</v>
      </c>
      <c r="J50" s="32">
        <v>622300</v>
      </c>
      <c r="K50" s="32">
        <v>622300</v>
      </c>
      <c r="L50" s="32">
        <v>622300</v>
      </c>
      <c r="M50" s="32">
        <v>622300</v>
      </c>
      <c r="N50" s="32">
        <v>622300</v>
      </c>
      <c r="O50" s="32">
        <v>622300</v>
      </c>
      <c r="P50" s="32">
        <v>622300</v>
      </c>
      <c r="Q50" s="32">
        <v>622300</v>
      </c>
      <c r="R50" s="32">
        <v>622300</v>
      </c>
      <c r="S50" s="32">
        <v>622300</v>
      </c>
      <c r="T50" s="32">
        <v>622300</v>
      </c>
      <c r="U50" s="32">
        <v>622300</v>
      </c>
      <c r="V50" s="32">
        <v>622300</v>
      </c>
      <c r="W50" s="32">
        <v>622300</v>
      </c>
    </row>
    <row r="51" spans="2:23" outlineLevel="1">
      <c r="B51" s="3" t="s">
        <v>203</v>
      </c>
      <c r="C51" s="93" t="s">
        <v>150</v>
      </c>
      <c r="D51" s="32">
        <v>296</v>
      </c>
      <c r="E51" s="32">
        <v>653</v>
      </c>
      <c r="F51" s="32">
        <v>1022</v>
      </c>
      <c r="G51" s="32">
        <v>1623</v>
      </c>
      <c r="H51" s="32">
        <v>2172</v>
      </c>
      <c r="I51" s="32">
        <v>2656</v>
      </c>
      <c r="J51" s="32">
        <v>5792</v>
      </c>
      <c r="K51" s="32">
        <v>7636</v>
      </c>
      <c r="L51" s="32">
        <v>9516</v>
      </c>
      <c r="M51" s="32">
        <v>11434</v>
      </c>
      <c r="N51" s="32">
        <v>13388</v>
      </c>
      <c r="O51" s="32">
        <v>15381</v>
      </c>
      <c r="P51" s="32">
        <v>17412</v>
      </c>
      <c r="Q51" s="32">
        <v>19482</v>
      </c>
      <c r="R51" s="32">
        <v>21591</v>
      </c>
      <c r="S51" s="32">
        <v>23741</v>
      </c>
      <c r="T51" s="32">
        <v>25932</v>
      </c>
      <c r="U51" s="32">
        <v>28165</v>
      </c>
      <c r="V51" s="32">
        <v>30439</v>
      </c>
      <c r="W51" s="32">
        <v>32756</v>
      </c>
    </row>
    <row r="52" spans="2:23" outlineLevel="1">
      <c r="B52" s="94" t="s">
        <v>204</v>
      </c>
      <c r="C52" s="93" t="s">
        <v>150</v>
      </c>
      <c r="D52" s="180">
        <f>D49+D51</f>
        <v>565819.72161339677</v>
      </c>
      <c r="E52" s="180">
        <f>E49+E51</f>
        <v>869412.03992948937</v>
      </c>
      <c r="F52" s="180">
        <f>F49+F51</f>
        <v>2589516.9469927456</v>
      </c>
      <c r="G52" s="180">
        <f>G49+G51</f>
        <v>2822725.062833657</v>
      </c>
      <c r="H52" s="180">
        <f>H49+H51</f>
        <v>682218.51704392221</v>
      </c>
      <c r="I52" s="180">
        <f>I50+I51</f>
        <v>624956</v>
      </c>
      <c r="J52" s="180">
        <f t="shared" ref="J52:W52" si="21">J50+J51</f>
        <v>628092</v>
      </c>
      <c r="K52" s="180">
        <f t="shared" si="21"/>
        <v>629936</v>
      </c>
      <c r="L52" s="180">
        <f t="shared" si="21"/>
        <v>631816</v>
      </c>
      <c r="M52" s="180">
        <f t="shared" si="21"/>
        <v>633734</v>
      </c>
      <c r="N52" s="180">
        <f t="shared" si="21"/>
        <v>635688</v>
      </c>
      <c r="O52" s="180">
        <f t="shared" si="21"/>
        <v>637681</v>
      </c>
      <c r="P52" s="180">
        <f t="shared" si="21"/>
        <v>639712</v>
      </c>
      <c r="Q52" s="180">
        <f t="shared" si="21"/>
        <v>641782</v>
      </c>
      <c r="R52" s="180">
        <f t="shared" si="21"/>
        <v>643891</v>
      </c>
      <c r="S52" s="180">
        <f t="shared" si="21"/>
        <v>646041</v>
      </c>
      <c r="T52" s="180">
        <f t="shared" si="21"/>
        <v>648232</v>
      </c>
      <c r="U52" s="180">
        <f t="shared" si="21"/>
        <v>650465</v>
      </c>
      <c r="V52" s="180">
        <f t="shared" si="21"/>
        <v>652739</v>
      </c>
      <c r="W52" s="180">
        <f t="shared" si="21"/>
        <v>655056</v>
      </c>
    </row>
    <row r="53" spans="2:23" outlineLevel="1">
      <c r="B53" s="16"/>
    </row>
    <row r="54" spans="2:23" outlineLevel="1">
      <c r="B54" s="16"/>
    </row>
    <row r="55" spans="2:23" outlineLevel="1">
      <c r="B55" s="402" t="s">
        <v>207</v>
      </c>
      <c r="C55" s="403"/>
      <c r="D55" s="403"/>
      <c r="E55" s="403"/>
      <c r="F55" s="403"/>
      <c r="G55" s="403"/>
      <c r="H55" s="403"/>
      <c r="I55" s="403"/>
      <c r="J55" s="403"/>
      <c r="K55" s="403"/>
      <c r="L55" s="403"/>
      <c r="M55" s="403"/>
      <c r="N55" s="403"/>
      <c r="O55" s="403"/>
      <c r="P55" s="403"/>
      <c r="Q55" s="403"/>
      <c r="R55" s="403"/>
      <c r="S55" s="403"/>
      <c r="T55" s="403"/>
      <c r="U55" s="403"/>
      <c r="V55" s="403"/>
      <c r="W55" s="403"/>
    </row>
    <row r="56" spans="2:23" outlineLevel="1">
      <c r="B56" s="95" t="s">
        <v>208</v>
      </c>
      <c r="C56" s="91" t="s">
        <v>102</v>
      </c>
      <c r="D56" s="32">
        <v>753.76763377791781</v>
      </c>
      <c r="E56" s="32">
        <v>9305.9800989544619</v>
      </c>
      <c r="F56" s="32">
        <v>24921.645819439833</v>
      </c>
      <c r="G56" s="32">
        <v>40503.863549396527</v>
      </c>
      <c r="H56" s="32">
        <v>55959.251447969596</v>
      </c>
      <c r="I56" s="32">
        <v>59962.341697547628</v>
      </c>
      <c r="J56" s="32">
        <v>63690.813618658569</v>
      </c>
      <c r="K56" s="32">
        <v>65898.322489797909</v>
      </c>
      <c r="L56" s="32">
        <v>68074.144630729512</v>
      </c>
      <c r="M56" s="32">
        <v>70218.28004145337</v>
      </c>
      <c r="N56" s="32">
        <v>72320.166478566898</v>
      </c>
      <c r="O56" s="32">
        <v>74390.366185472696</v>
      </c>
      <c r="P56" s="32">
        <v>76428.87916217075</v>
      </c>
      <c r="Q56" s="32">
        <v>78435.705408661059</v>
      </c>
      <c r="R56" s="32">
        <v>80400.282681541052</v>
      </c>
      <c r="S56" s="32">
        <v>82333.1732242133</v>
      </c>
      <c r="T56" s="32">
        <v>84234.377036677804</v>
      </c>
      <c r="U56" s="32">
        <v>86103.894118934564</v>
      </c>
      <c r="V56" s="32">
        <v>87931.162227581008</v>
      </c>
      <c r="W56" s="32">
        <v>89726.743606019707</v>
      </c>
    </row>
    <row r="57" spans="2:23" outlineLevel="1">
      <c r="B57" s="95" t="s">
        <v>209</v>
      </c>
      <c r="C57" s="93" t="s">
        <v>150</v>
      </c>
      <c r="D57" s="140">
        <f t="shared" ref="D57:W57" si="22">D56*$D$10</f>
        <v>8522.4737513100281</v>
      </c>
      <c r="E57" s="140">
        <f t="shared" si="22"/>
        <v>105218.06398882862</v>
      </c>
      <c r="F57" s="140">
        <f t="shared" si="22"/>
        <v>281776.58845749649</v>
      </c>
      <c r="G57" s="140">
        <f t="shared" si="22"/>
        <v>457956.93322125182</v>
      </c>
      <c r="H57" s="140">
        <f t="shared" si="22"/>
        <v>632703.27649646823</v>
      </c>
      <c r="I57" s="140">
        <f t="shared" si="22"/>
        <v>677964.21640332229</v>
      </c>
      <c r="J57" s="140">
        <f t="shared" si="22"/>
        <v>720120.18417936307</v>
      </c>
      <c r="K57" s="140">
        <f t="shared" si="22"/>
        <v>745079.38323090004</v>
      </c>
      <c r="L57" s="140">
        <f t="shared" si="22"/>
        <v>769680.31626734324</v>
      </c>
      <c r="M57" s="140">
        <f t="shared" si="22"/>
        <v>793922.98328869254</v>
      </c>
      <c r="N57" s="140">
        <f t="shared" si="22"/>
        <v>817687.96228991658</v>
      </c>
      <c r="O57" s="140">
        <f t="shared" si="22"/>
        <v>841094.67527604697</v>
      </c>
      <c r="P57" s="140">
        <f t="shared" si="22"/>
        <v>864143.12224708358</v>
      </c>
      <c r="Q57" s="140">
        <f t="shared" si="22"/>
        <v>886833.3032030263</v>
      </c>
      <c r="R57" s="140">
        <f t="shared" si="22"/>
        <v>909045.79613884387</v>
      </c>
      <c r="S57" s="140">
        <f t="shared" si="22"/>
        <v>930900.02305956767</v>
      </c>
      <c r="T57" s="140">
        <f t="shared" si="22"/>
        <v>952395.98396519758</v>
      </c>
      <c r="U57" s="140">
        <f t="shared" si="22"/>
        <v>973533.6788557336</v>
      </c>
      <c r="V57" s="140">
        <f t="shared" si="22"/>
        <v>994193.6857261447</v>
      </c>
      <c r="W57" s="140">
        <f t="shared" si="22"/>
        <v>1014495.4265814618</v>
      </c>
    </row>
    <row r="58" spans="2:23" outlineLevel="1">
      <c r="B58" s="94" t="s">
        <v>210</v>
      </c>
      <c r="C58" s="93" t="s">
        <v>150</v>
      </c>
      <c r="D58" s="180">
        <f>D57</f>
        <v>8522.4737513100281</v>
      </c>
      <c r="E58" s="180">
        <f t="shared" ref="E58:G58" si="23">E57</f>
        <v>105218.06398882862</v>
      </c>
      <c r="F58" s="180">
        <f t="shared" si="23"/>
        <v>281776.58845749649</v>
      </c>
      <c r="G58" s="180">
        <f t="shared" si="23"/>
        <v>457956.93322125182</v>
      </c>
      <c r="H58" s="180">
        <f>H57</f>
        <v>632703.27649646823</v>
      </c>
      <c r="I58" s="180">
        <f t="shared" ref="I58:W58" si="24">I57</f>
        <v>677964.21640332229</v>
      </c>
      <c r="J58" s="180">
        <f t="shared" si="24"/>
        <v>720120.18417936307</v>
      </c>
      <c r="K58" s="180">
        <f t="shared" si="24"/>
        <v>745079.38323090004</v>
      </c>
      <c r="L58" s="180">
        <f t="shared" si="24"/>
        <v>769680.31626734324</v>
      </c>
      <c r="M58" s="180">
        <f t="shared" si="24"/>
        <v>793922.98328869254</v>
      </c>
      <c r="N58" s="180">
        <f t="shared" si="24"/>
        <v>817687.96228991658</v>
      </c>
      <c r="O58" s="180">
        <f t="shared" si="24"/>
        <v>841094.67527604697</v>
      </c>
      <c r="P58" s="180">
        <f t="shared" si="24"/>
        <v>864143.12224708358</v>
      </c>
      <c r="Q58" s="180">
        <f t="shared" si="24"/>
        <v>886833.3032030263</v>
      </c>
      <c r="R58" s="180">
        <f t="shared" si="24"/>
        <v>909045.79613884387</v>
      </c>
      <c r="S58" s="180">
        <f t="shared" si="24"/>
        <v>930900.02305956767</v>
      </c>
      <c r="T58" s="180">
        <f t="shared" si="24"/>
        <v>952395.98396519758</v>
      </c>
      <c r="U58" s="180">
        <f t="shared" si="24"/>
        <v>973533.6788557336</v>
      </c>
      <c r="V58" s="180">
        <f t="shared" si="24"/>
        <v>994193.6857261447</v>
      </c>
      <c r="W58" s="180">
        <f t="shared" si="24"/>
        <v>1014495.4265814618</v>
      </c>
    </row>
    <row r="59" spans="2:23" outlineLevel="1">
      <c r="B59" s="96"/>
    </row>
    <row r="60" spans="2:23" outlineLevel="1">
      <c r="B60" s="3" t="s">
        <v>212</v>
      </c>
      <c r="C60" s="97" t="s">
        <v>150</v>
      </c>
      <c r="D60" s="141">
        <f>D58-D52</f>
        <v>-557297.24786208675</v>
      </c>
      <c r="E60" s="141">
        <f t="shared" ref="E60:W60" si="25">E58-E52</f>
        <v>-764193.97594066081</v>
      </c>
      <c r="F60" s="141">
        <f t="shared" si="25"/>
        <v>-2307740.3585352493</v>
      </c>
      <c r="G60" s="141">
        <f t="shared" si="25"/>
        <v>-2364768.1296124053</v>
      </c>
      <c r="H60" s="141">
        <f t="shared" si="25"/>
        <v>-49515.240547453985</v>
      </c>
      <c r="I60" s="141">
        <f t="shared" si="25"/>
        <v>53008.216403322294</v>
      </c>
      <c r="J60" s="141">
        <f t="shared" si="25"/>
        <v>92028.184179363074</v>
      </c>
      <c r="K60" s="141">
        <f t="shared" si="25"/>
        <v>115143.38323090004</v>
      </c>
      <c r="L60" s="141">
        <f t="shared" si="25"/>
        <v>137864.31626734324</v>
      </c>
      <c r="M60" s="141">
        <f t="shared" si="25"/>
        <v>160188.98328869254</v>
      </c>
      <c r="N60" s="141">
        <f t="shared" si="25"/>
        <v>181999.96228991658</v>
      </c>
      <c r="O60" s="141">
        <f t="shared" si="25"/>
        <v>203413.67527604697</v>
      </c>
      <c r="P60" s="141">
        <f t="shared" si="25"/>
        <v>224431.12224708358</v>
      </c>
      <c r="Q60" s="141">
        <f t="shared" si="25"/>
        <v>245051.3032030263</v>
      </c>
      <c r="R60" s="141">
        <f t="shared" si="25"/>
        <v>265154.79613884387</v>
      </c>
      <c r="S60" s="141">
        <f t="shared" si="25"/>
        <v>284859.02305956767</v>
      </c>
      <c r="T60" s="141">
        <f t="shared" si="25"/>
        <v>304163.98396519758</v>
      </c>
      <c r="U60" s="141">
        <f t="shared" si="25"/>
        <v>323068.6788557336</v>
      </c>
      <c r="V60" s="141">
        <f t="shared" si="25"/>
        <v>341454.6857261447</v>
      </c>
      <c r="W60" s="141">
        <f t="shared" si="25"/>
        <v>359439.4265814618</v>
      </c>
    </row>
    <row r="61" spans="2:23" outlineLevel="1">
      <c r="B61" s="3" t="s">
        <v>213</v>
      </c>
      <c r="C61" s="97" t="s">
        <v>150</v>
      </c>
      <c r="D61" s="141">
        <f>D60*1/(1+$D$9)</f>
        <v>-514206.72436066315</v>
      </c>
      <c r="E61" s="141">
        <f>E60*1/(1+$E$9)*(1/(1+$D$9))</f>
        <v>-650586.9034314215</v>
      </c>
      <c r="F61" s="141">
        <f>F60*1/(1+$F$9)*(1/(1+$E$9))*(1/(1+$D$9))</f>
        <v>-1812756.6424658112</v>
      </c>
      <c r="G61" s="141">
        <f>G60*1/(1+$G$9)*(1/(1+$F$9)*(1/(1+$E$9))*(1/(1+$D$9)))</f>
        <v>-1713925.6447194053</v>
      </c>
      <c r="H61" s="141">
        <f>H60*1/(1+$H$9)*(1/(1+$G$9)*(1/(1+$F$9)*(1/(1+$E$9))*(1/(1+$D$9))))</f>
        <v>-33112.590618648283</v>
      </c>
      <c r="I61" s="141">
        <f>I60*(1/((1+$H$9)^($I$16-$G$16))*(1/(1+$G$9)*(1/(1+$F$9)*(1/(1+$E$9))*((1/(1+$D$9))))))</f>
        <v>32707.572405077906</v>
      </c>
      <c r="J61" s="141">
        <f>J60*(1/((1+$H$9)^($J$16-$G$16))*(1/(1+$G$9)*(1/(1+$F$9)*(1/(1+$E$9))*((1/(1+$D$9))))))</f>
        <v>52393.429427518437</v>
      </c>
      <c r="K61" s="141">
        <f>K60*(1/((1+$H$9)^($K$16-$G$16))*(1/(1+$G$9)*(1/(1+$F$9)*(1/(1+$E$9))*((1/(1+$D$9))))))</f>
        <v>60484.739239620321</v>
      </c>
      <c r="L61" s="141">
        <f>L60*(1/((1+$H$9)^($L$16-$G$16))*(1/(1+$G$9)*(1/(1+$F$9)*(1/(1+$E$9))*((1/(1+$D$9))))))</f>
        <v>66820.473872568342</v>
      </c>
      <c r="M61" s="141">
        <f>M60*(1/((1+$H$9)^($M$16-$G$16))*(1/(1+$G$9)*(1/(1+$F$9)*(1/(1+$E$9))*((1/(1+$D$9))))))</f>
        <v>71637.624821855265</v>
      </c>
      <c r="N61" s="141">
        <f>N60*(1/((1+$H$9)^($N$16-$G$16))*(1/(1+$G$9)*(1/(1+$F$9)*(1/(1+$E$9))*((1/(1+$D$9))))))</f>
        <v>75098.40004607258</v>
      </c>
      <c r="O61" s="141">
        <f>O60*(1/((1+$H$9)^($O$16-$G$16))*(1/(1+$G$9)*(1/(1+$F$9)*(1/(1+$E$9))*((1/(1+$D$9))))))</f>
        <v>77444.465474005643</v>
      </c>
      <c r="P61" s="141">
        <f>P60*(1/((1+$H$9)^($P$16-$G$16))*(1/(1+$G$9)*(1/(1+$F$9)*(1/(1+$E$9))*((1/(1+$D$9))))))</f>
        <v>78839.556821074162</v>
      </c>
      <c r="Q61" s="141">
        <f>Q60*(1/((1+$H$9)^($Q$16-$G$16))*(1/(1+$G$9)*(1/(1+$F$9)*(1/(1+$E$9))*((1/(1+$D$9))))))</f>
        <v>79427.146981939106</v>
      </c>
      <c r="R61" s="141">
        <f>R60*(1/((1+$H$9)^($R$16-$G$16))*(1/(1+$G$9)*(1/(1+$F$9)*(1/(1+$E$9))*((1/(1+$D$9))))))</f>
        <v>79298.009668649189</v>
      </c>
      <c r="S61" s="141">
        <f>S60*(1/((1+$H$9)^($S$16-$G$16))*(1/(1+$G$9)*(1/(1+$F$9)*(1/(1+$E$9))*((1/(1+$D$9))))))</f>
        <v>78603.816603809901</v>
      </c>
      <c r="T61" s="141">
        <f>T60*(1/((1+$H$9)^($T$16-$G$16))*(1/(1+$G$9)*(1/(1+$F$9)*(1/(1+$E$9))*((1/(1+$D$9))))))</f>
        <v>77441.239312667938</v>
      </c>
      <c r="U61" s="141">
        <f>U60*(1/((1+$H$9)^($U$16-$G$16))*(1/(1+$G$9)*(1/(1+$F$9)*(1/(1+$E$9))*((1/(1+$D$9))))))</f>
        <v>75894.48451382143</v>
      </c>
      <c r="V61" s="141">
        <f>V60*(1/((1+$H$9)^($V$16-$G$16))*(1/(1+$G$9)*(1/(1+$F$9)*(1/(1+$E$9))*((1/(1+$D$9))))))</f>
        <v>74011.514280720119</v>
      </c>
      <c r="W61" s="141">
        <f>W60*(1/((1+$H$9)^($W$16-$G$16))*(1/(1+$G$9)*(1/(1+$F$9)*(1/(1+$E$9))*((1/(1+$D$9))))))</f>
        <v>71885.745205298488</v>
      </c>
    </row>
    <row r="62" spans="2:23" outlineLevel="1">
      <c r="B62" s="98"/>
      <c r="C62" s="98"/>
      <c r="D62" s="98"/>
      <c r="E62" s="98"/>
      <c r="F62" s="98"/>
      <c r="G62" s="98"/>
      <c r="H62" s="98"/>
      <c r="I62" s="98"/>
      <c r="J62" s="98"/>
      <c r="K62" s="98"/>
      <c r="L62" s="98"/>
      <c r="M62" s="98"/>
      <c r="N62" s="98"/>
      <c r="O62" s="98"/>
      <c r="P62" s="98"/>
      <c r="Q62" s="98"/>
      <c r="R62" s="98"/>
      <c r="S62" s="98"/>
      <c r="T62" s="98"/>
      <c r="U62" s="98"/>
      <c r="V62" s="98"/>
      <c r="W62" s="98"/>
    </row>
    <row r="63" spans="2:23" outlineLevel="1">
      <c r="B63" s="35" t="s">
        <v>214</v>
      </c>
      <c r="C63" s="99" t="s">
        <v>150</v>
      </c>
      <c r="D63" s="100">
        <f>SUM(D61:W61)</f>
        <v>-3672600.2869212497</v>
      </c>
      <c r="E63" s="98"/>
      <c r="F63" s="98"/>
      <c r="G63" s="98"/>
      <c r="H63" s="98"/>
    </row>
    <row r="64" spans="2:23" ht="4.9000000000000004" customHeight="1" outlineLevel="1"/>
    <row r="65" spans="2:23" outlineLevel="1">
      <c r="B65" s="35" t="s">
        <v>190</v>
      </c>
      <c r="C65" s="35"/>
      <c r="D65" s="181">
        <f>IFERROR(IRR(D60:W60),0)</f>
        <v>-4.918863138058438E-2</v>
      </c>
    </row>
    <row r="66" spans="2:23" ht="4.9000000000000004" customHeight="1" outlineLevel="1"/>
    <row r="67" spans="2:23" outlineLevel="1">
      <c r="B67" s="35" t="s">
        <v>215</v>
      </c>
    </row>
    <row r="68" spans="2:23" outlineLevel="1">
      <c r="B68" s="3" t="s">
        <v>199</v>
      </c>
      <c r="C68" s="89"/>
      <c r="D68" s="90">
        <v>1</v>
      </c>
      <c r="E68" s="90">
        <v>2</v>
      </c>
      <c r="F68" s="90">
        <v>3</v>
      </c>
      <c r="G68" s="90">
        <v>4</v>
      </c>
      <c r="H68" s="90">
        <v>5</v>
      </c>
      <c r="I68" s="90">
        <v>6</v>
      </c>
      <c r="J68" s="90">
        <v>7</v>
      </c>
      <c r="K68" s="90">
        <v>8</v>
      </c>
      <c r="L68" s="90">
        <v>9</v>
      </c>
      <c r="M68" s="90">
        <v>10</v>
      </c>
      <c r="N68" s="90">
        <v>11</v>
      </c>
      <c r="O68" s="90">
        <v>12</v>
      </c>
      <c r="P68" s="90">
        <v>13</v>
      </c>
      <c r="Q68" s="90">
        <v>14</v>
      </c>
      <c r="R68" s="90">
        <v>15</v>
      </c>
      <c r="S68" s="90">
        <v>16</v>
      </c>
      <c r="T68" s="90">
        <v>17</v>
      </c>
      <c r="U68" s="90">
        <v>18</v>
      </c>
      <c r="V68" s="90">
        <v>19</v>
      </c>
      <c r="W68" s="90">
        <v>20</v>
      </c>
    </row>
    <row r="69" spans="2:23" outlineLevel="1">
      <c r="B69" s="3" t="s">
        <v>212</v>
      </c>
      <c r="C69" s="97" t="s">
        <v>150</v>
      </c>
      <c r="D69" s="140">
        <f>D60</f>
        <v>-557297.24786208675</v>
      </c>
      <c r="E69" s="140">
        <f>E60</f>
        <v>-764193.97594066081</v>
      </c>
      <c r="F69" s="140">
        <f t="shared" ref="F69:W69" si="26">F60</f>
        <v>-2307740.3585352493</v>
      </c>
      <c r="G69" s="140">
        <f t="shared" si="26"/>
        <v>-2364768.1296124053</v>
      </c>
      <c r="H69" s="140">
        <f t="shared" si="26"/>
        <v>-49515.240547453985</v>
      </c>
      <c r="I69" s="140">
        <f t="shared" si="26"/>
        <v>53008.216403322294</v>
      </c>
      <c r="J69" s="140">
        <f t="shared" si="26"/>
        <v>92028.184179363074</v>
      </c>
      <c r="K69" s="140">
        <f t="shared" si="26"/>
        <v>115143.38323090004</v>
      </c>
      <c r="L69" s="140">
        <f t="shared" si="26"/>
        <v>137864.31626734324</v>
      </c>
      <c r="M69" s="140">
        <f t="shared" si="26"/>
        <v>160188.98328869254</v>
      </c>
      <c r="N69" s="140">
        <f t="shared" si="26"/>
        <v>181999.96228991658</v>
      </c>
      <c r="O69" s="140">
        <f t="shared" si="26"/>
        <v>203413.67527604697</v>
      </c>
      <c r="P69" s="140">
        <f t="shared" si="26"/>
        <v>224431.12224708358</v>
      </c>
      <c r="Q69" s="140">
        <f t="shared" si="26"/>
        <v>245051.3032030263</v>
      </c>
      <c r="R69" s="140">
        <f t="shared" si="26"/>
        <v>265154.79613884387</v>
      </c>
      <c r="S69" s="140">
        <f t="shared" si="26"/>
        <v>284859.02305956767</v>
      </c>
      <c r="T69" s="140">
        <f t="shared" si="26"/>
        <v>304163.98396519758</v>
      </c>
      <c r="U69" s="140">
        <f t="shared" si="26"/>
        <v>323068.6788557336</v>
      </c>
      <c r="V69" s="140">
        <f t="shared" si="26"/>
        <v>341454.6857261447</v>
      </c>
      <c r="W69" s="140">
        <f t="shared" si="26"/>
        <v>359439.4265814618</v>
      </c>
    </row>
    <row r="70" spans="2:23" outlineLevel="1">
      <c r="B70" s="101" t="s">
        <v>216</v>
      </c>
      <c r="C70" s="102" t="s">
        <v>150</v>
      </c>
      <c r="D70" s="182">
        <f>D49*1/(1+D40)</f>
        <v>-0.16498280665072851</v>
      </c>
      <c r="E70" s="182">
        <f>E49*1/(1+E40)*(1/(1+D40))</f>
        <v>2.9341287114441331E-8</v>
      </c>
      <c r="F70" s="182">
        <f>F49*1/(1+F40)*(1/(1+E40))*(1/(1+D40))</f>
        <v>-6.6701807257675204E-15</v>
      </c>
      <c r="G70" s="182">
        <f>G49*1/(1+G40)*(1/(1+F40)*(1/(1+E40))*(1/(1+D40)))</f>
        <v>4.3133531775501863E-22</v>
      </c>
      <c r="H70" s="182">
        <f>H49*1/(1+$H$9)*(1/(1+$G$9)*(1/(1+$F$9)*(1/(1+$E$9))*(1/(1+$D$9))))</f>
        <v>454771.13049531315</v>
      </c>
    </row>
    <row r="71" spans="2:23" outlineLevel="1">
      <c r="B71" s="3" t="s">
        <v>217</v>
      </c>
      <c r="C71" s="97" t="s">
        <v>150</v>
      </c>
      <c r="D71" s="141">
        <f>D69-D70</f>
        <v>-557297.08287928009</v>
      </c>
      <c r="E71" s="141">
        <f>D71+E69-E70</f>
        <v>-1321491.0588199701</v>
      </c>
      <c r="F71" s="141">
        <f>E71+F69-F70</f>
        <v>-3629231.4173552194</v>
      </c>
      <c r="G71" s="141">
        <f>F71+G69-G70</f>
        <v>-5993999.5469676247</v>
      </c>
      <c r="H71" s="141">
        <f>G71+H69-H70</f>
        <v>-6498285.9180103922</v>
      </c>
      <c r="I71" s="141">
        <f t="shared" ref="I71" si="27">H71+I69</f>
        <v>-6445277.7016070699</v>
      </c>
      <c r="J71" s="141">
        <f t="shared" ref="J71" si="28">I71+J69</f>
        <v>-6353249.5174277071</v>
      </c>
      <c r="K71" s="141">
        <f t="shared" ref="K71" si="29">J71+K69</f>
        <v>-6238106.1341968067</v>
      </c>
      <c r="L71" s="141">
        <f t="shared" ref="L71" si="30">K71+L69</f>
        <v>-6100241.8179294635</v>
      </c>
      <c r="M71" s="141">
        <f t="shared" ref="M71" si="31">L71+M69</f>
        <v>-5940052.8346407712</v>
      </c>
      <c r="N71" s="141">
        <f t="shared" ref="N71" si="32">M71+N69</f>
        <v>-5758052.8723508548</v>
      </c>
      <c r="O71" s="141">
        <f t="shared" ref="O71" si="33">N71+O69</f>
        <v>-5554639.1970748082</v>
      </c>
      <c r="P71" s="141">
        <f t="shared" ref="P71" si="34">O71+P69</f>
        <v>-5330208.0748277251</v>
      </c>
      <c r="Q71" s="141">
        <f t="shared" ref="Q71" si="35">P71+Q69</f>
        <v>-5085156.7716246992</v>
      </c>
      <c r="R71" s="141">
        <f t="shared" ref="R71" si="36">Q71+R69</f>
        <v>-4820001.9754858557</v>
      </c>
      <c r="S71" s="141">
        <f t="shared" ref="S71" si="37">R71+S69</f>
        <v>-4535142.9524262883</v>
      </c>
      <c r="T71" s="141">
        <f t="shared" ref="T71" si="38">S71+T69</f>
        <v>-4230978.9684610907</v>
      </c>
      <c r="U71" s="141">
        <f t="shared" ref="U71" si="39">T71+U69</f>
        <v>-3907910.2896053572</v>
      </c>
      <c r="V71" s="141">
        <f t="shared" ref="V71" si="40">U71+V69</f>
        <v>-3566455.6038792124</v>
      </c>
      <c r="W71" s="141">
        <f t="shared" ref="W71" si="41">V71+W69</f>
        <v>-3207016.1772977505</v>
      </c>
    </row>
    <row r="72" spans="2:23" outlineLevel="1">
      <c r="B72" s="103"/>
    </row>
    <row r="74" spans="2:23" ht="15.6">
      <c r="B74" s="404" t="s">
        <v>220</v>
      </c>
      <c r="C74" s="405"/>
      <c r="D74" s="405"/>
      <c r="E74" s="405"/>
      <c r="F74" s="405"/>
      <c r="G74" s="405"/>
      <c r="H74" s="405"/>
      <c r="I74" s="405"/>
      <c r="J74" s="405"/>
      <c r="K74" s="405"/>
      <c r="L74" s="405"/>
      <c r="M74" s="405"/>
      <c r="N74" s="405"/>
      <c r="O74" s="405"/>
      <c r="P74" s="405"/>
      <c r="Q74" s="405"/>
      <c r="R74" s="405"/>
      <c r="S74" s="405"/>
      <c r="T74" s="405"/>
      <c r="U74" s="405"/>
      <c r="V74" s="405"/>
      <c r="W74" s="405"/>
    </row>
    <row r="75" spans="2:23" ht="15.6">
      <c r="B75" s="86"/>
      <c r="C75" s="86"/>
      <c r="D75" s="85"/>
      <c r="E75" s="85"/>
      <c r="F75" s="85"/>
      <c r="G75" s="85"/>
      <c r="H75" s="85"/>
      <c r="I75" s="85"/>
      <c r="J75" s="85"/>
      <c r="K75" s="85"/>
      <c r="L75" s="85"/>
      <c r="M75" s="85"/>
      <c r="N75" s="85"/>
      <c r="O75" s="85"/>
      <c r="P75" s="85"/>
      <c r="Q75" s="85"/>
      <c r="R75" s="85"/>
      <c r="S75" s="85"/>
      <c r="T75" s="85"/>
      <c r="U75" s="85"/>
      <c r="V75" s="85"/>
      <c r="W75" s="85"/>
    </row>
    <row r="76" spans="2:23" outlineLevel="1">
      <c r="B76" s="88"/>
      <c r="C76" s="81"/>
    </row>
    <row r="77" spans="2:23" outlineLevel="1">
      <c r="B77" s="3"/>
      <c r="C77" s="24" t="s">
        <v>93</v>
      </c>
      <c r="D77" s="24">
        <f>$C$3</f>
        <v>2024</v>
      </c>
      <c r="E77" s="24">
        <f>$C$3+1</f>
        <v>2025</v>
      </c>
      <c r="F77" s="24">
        <f>$C$3+2</f>
        <v>2026</v>
      </c>
      <c r="G77" s="24">
        <f>$C$3+3</f>
        <v>2027</v>
      </c>
      <c r="H77" s="24">
        <f>$C$3+4</f>
        <v>2028</v>
      </c>
      <c r="I77" s="24">
        <f>H77+1</f>
        <v>2029</v>
      </c>
      <c r="J77" s="24">
        <f t="shared" ref="J77" si="42">I77+1</f>
        <v>2030</v>
      </c>
      <c r="K77" s="24">
        <f t="shared" ref="K77" si="43">J77+1</f>
        <v>2031</v>
      </c>
      <c r="L77" s="24">
        <f t="shared" ref="L77" si="44">K77+1</f>
        <v>2032</v>
      </c>
      <c r="M77" s="24">
        <f t="shared" ref="M77" si="45">L77+1</f>
        <v>2033</v>
      </c>
      <c r="N77" s="24">
        <f t="shared" ref="N77" si="46">M77+1</f>
        <v>2034</v>
      </c>
      <c r="O77" s="24">
        <f t="shared" ref="O77" si="47">N77+1</f>
        <v>2035</v>
      </c>
      <c r="P77" s="24">
        <f t="shared" ref="P77" si="48">O77+1</f>
        <v>2036</v>
      </c>
      <c r="Q77" s="24">
        <f t="shared" ref="Q77" si="49">P77+1</f>
        <v>2037</v>
      </c>
      <c r="R77" s="24">
        <f t="shared" ref="R77" si="50">Q77+1</f>
        <v>2038</v>
      </c>
      <c r="S77" s="24">
        <f t="shared" ref="S77" si="51">R77+1</f>
        <v>2039</v>
      </c>
      <c r="T77" s="24">
        <f t="shared" ref="T77" si="52">S77+1</f>
        <v>2040</v>
      </c>
      <c r="U77" s="24">
        <f t="shared" ref="U77" si="53">T77+1</f>
        <v>2041</v>
      </c>
      <c r="V77" s="24">
        <f t="shared" ref="V77" si="54">U77+1</f>
        <v>2042</v>
      </c>
      <c r="W77" s="24">
        <f t="shared" ref="W77" si="55">V77+1</f>
        <v>2043</v>
      </c>
    </row>
    <row r="78" spans="2:23" outlineLevel="1">
      <c r="B78" s="3" t="s">
        <v>199</v>
      </c>
      <c r="C78" s="89"/>
      <c r="D78" s="90">
        <v>1</v>
      </c>
      <c r="E78" s="90">
        <v>2</v>
      </c>
      <c r="F78" s="90">
        <v>3</v>
      </c>
      <c r="G78" s="90">
        <v>4</v>
      </c>
      <c r="H78" s="90">
        <v>5</v>
      </c>
      <c r="I78" s="90">
        <v>6</v>
      </c>
      <c r="J78" s="90">
        <v>7</v>
      </c>
      <c r="K78" s="90">
        <v>8</v>
      </c>
      <c r="L78" s="90">
        <v>9</v>
      </c>
      <c r="M78" s="90">
        <v>10</v>
      </c>
      <c r="N78" s="90">
        <v>11</v>
      </c>
      <c r="O78" s="90">
        <v>12</v>
      </c>
      <c r="P78" s="90">
        <v>13</v>
      </c>
      <c r="Q78" s="90">
        <v>14</v>
      </c>
      <c r="R78" s="90">
        <v>15</v>
      </c>
      <c r="S78" s="90">
        <v>16</v>
      </c>
      <c r="T78" s="90">
        <v>17</v>
      </c>
      <c r="U78" s="90">
        <v>18</v>
      </c>
      <c r="V78" s="90">
        <v>19</v>
      </c>
      <c r="W78" s="90">
        <v>20</v>
      </c>
    </row>
    <row r="79" spans="2:23" outlineLevel="1">
      <c r="B79" s="402" t="s">
        <v>200</v>
      </c>
      <c r="C79" s="403"/>
      <c r="D79" s="403"/>
      <c r="E79" s="403"/>
      <c r="F79" s="403"/>
      <c r="G79" s="403"/>
      <c r="H79" s="403"/>
      <c r="I79" s="403"/>
      <c r="J79" s="403"/>
      <c r="K79" s="403"/>
      <c r="L79" s="403"/>
      <c r="M79" s="403"/>
      <c r="N79" s="403"/>
      <c r="O79" s="403"/>
      <c r="P79" s="403"/>
      <c r="Q79" s="403"/>
      <c r="R79" s="403"/>
      <c r="S79" s="403"/>
      <c r="T79" s="403"/>
      <c r="U79" s="403"/>
      <c r="V79" s="403"/>
      <c r="W79" s="403"/>
    </row>
    <row r="80" spans="2:23" outlineLevel="1">
      <c r="B80" s="3" t="s">
        <v>201</v>
      </c>
      <c r="C80" s="91" t="s">
        <v>150</v>
      </c>
      <c r="D80" s="32">
        <f>Επενδύσεις!D14</f>
        <v>538135.74681214872</v>
      </c>
      <c r="E80" s="32">
        <f>Επενδύσεις!E14</f>
        <v>1085537.6946982464</v>
      </c>
      <c r="F80" s="32">
        <f>Επενδύσεις!F14</f>
        <v>1182621.7673326186</v>
      </c>
      <c r="G80" s="32">
        <f>Επενδύσεις!G14</f>
        <v>1226845.4145205976</v>
      </c>
      <c r="H80" s="32">
        <f>Επενδύσεις!H14</f>
        <v>837988.64009632892</v>
      </c>
      <c r="I80" s="92"/>
      <c r="J80" s="92"/>
      <c r="K80" s="92"/>
      <c r="L80" s="92"/>
      <c r="M80" s="92"/>
      <c r="N80" s="92"/>
      <c r="O80" s="92"/>
      <c r="P80" s="92"/>
      <c r="Q80" s="92"/>
      <c r="R80" s="92"/>
      <c r="S80" s="92"/>
      <c r="T80" s="92"/>
      <c r="U80" s="92"/>
      <c r="V80" s="92"/>
      <c r="W80" s="92"/>
    </row>
    <row r="81" spans="2:23" outlineLevel="1">
      <c r="B81" s="3" t="s">
        <v>202</v>
      </c>
      <c r="C81" s="91" t="s">
        <v>150</v>
      </c>
      <c r="D81" s="92"/>
      <c r="E81" s="92"/>
      <c r="F81" s="92"/>
      <c r="G81" s="92"/>
      <c r="H81" s="92"/>
      <c r="I81" s="32">
        <v>794736</v>
      </c>
      <c r="J81" s="32">
        <v>794736</v>
      </c>
      <c r="K81" s="32">
        <v>794736</v>
      </c>
      <c r="L81" s="32">
        <v>794736</v>
      </c>
      <c r="M81" s="32">
        <v>794736</v>
      </c>
      <c r="N81" s="32">
        <v>794736</v>
      </c>
      <c r="O81" s="32">
        <v>794736</v>
      </c>
      <c r="P81" s="32">
        <v>794736</v>
      </c>
      <c r="Q81" s="32">
        <v>794736</v>
      </c>
      <c r="R81" s="32">
        <v>794736</v>
      </c>
      <c r="S81" s="32">
        <v>794736</v>
      </c>
      <c r="T81" s="32">
        <v>794736</v>
      </c>
      <c r="U81" s="32">
        <v>794736</v>
      </c>
      <c r="V81" s="32">
        <v>794736</v>
      </c>
      <c r="W81" s="32">
        <v>794736</v>
      </c>
    </row>
    <row r="82" spans="2:23" outlineLevel="1">
      <c r="B82" s="3" t="s">
        <v>203</v>
      </c>
      <c r="C82" s="93" t="s">
        <v>150</v>
      </c>
      <c r="D82" s="32">
        <v>365</v>
      </c>
      <c r="E82" s="32">
        <v>1072</v>
      </c>
      <c r="F82" s="32">
        <v>1688</v>
      </c>
      <c r="G82" s="32">
        <v>2495</v>
      </c>
      <c r="H82" s="32">
        <v>3283</v>
      </c>
      <c r="I82" s="32">
        <v>4014</v>
      </c>
      <c r="J82" s="32">
        <v>6945</v>
      </c>
      <c r="K82" s="32">
        <v>8801</v>
      </c>
      <c r="L82" s="32">
        <v>10693</v>
      </c>
      <c r="M82" s="32">
        <v>12622</v>
      </c>
      <c r="N82" s="32">
        <v>14588</v>
      </c>
      <c r="O82" s="32">
        <v>16593</v>
      </c>
      <c r="P82" s="32">
        <v>18636</v>
      </c>
      <c r="Q82" s="32">
        <v>20718</v>
      </c>
      <c r="R82" s="32">
        <v>22840</v>
      </c>
      <c r="S82" s="32">
        <v>25003</v>
      </c>
      <c r="T82" s="32">
        <v>27206</v>
      </c>
      <c r="U82" s="32">
        <v>29451</v>
      </c>
      <c r="V82" s="32">
        <v>31738</v>
      </c>
      <c r="W82" s="32">
        <v>34068</v>
      </c>
    </row>
    <row r="83" spans="2:23" outlineLevel="1">
      <c r="B83" s="94" t="s">
        <v>204</v>
      </c>
      <c r="C83" s="93" t="s">
        <v>150</v>
      </c>
      <c r="D83" s="180">
        <f>D80+D82</f>
        <v>538500.74681214872</v>
      </c>
      <c r="E83" s="180">
        <f>E80+E82</f>
        <v>1086609.6946982464</v>
      </c>
      <c r="F83" s="180">
        <f>F80+F82</f>
        <v>1184309.7673326186</v>
      </c>
      <c r="G83" s="180">
        <f>G80+G82</f>
        <v>1229340.4145205976</v>
      </c>
      <c r="H83" s="180">
        <f>H80+H82</f>
        <v>841271.64009632892</v>
      </c>
      <c r="I83" s="180">
        <f>I81+I82</f>
        <v>798750</v>
      </c>
      <c r="J83" s="180">
        <f t="shared" ref="J83:W83" si="56">J81+J82</f>
        <v>801681</v>
      </c>
      <c r="K83" s="180">
        <f t="shared" si="56"/>
        <v>803537</v>
      </c>
      <c r="L83" s="180">
        <f t="shared" si="56"/>
        <v>805429</v>
      </c>
      <c r="M83" s="180">
        <f t="shared" si="56"/>
        <v>807358</v>
      </c>
      <c r="N83" s="180">
        <f t="shared" si="56"/>
        <v>809324</v>
      </c>
      <c r="O83" s="180">
        <f t="shared" si="56"/>
        <v>811329</v>
      </c>
      <c r="P83" s="180">
        <f t="shared" si="56"/>
        <v>813372</v>
      </c>
      <c r="Q83" s="180">
        <f t="shared" si="56"/>
        <v>815454</v>
      </c>
      <c r="R83" s="180">
        <f t="shared" si="56"/>
        <v>817576</v>
      </c>
      <c r="S83" s="180">
        <f t="shared" si="56"/>
        <v>819739</v>
      </c>
      <c r="T83" s="180">
        <f t="shared" si="56"/>
        <v>821942</v>
      </c>
      <c r="U83" s="180">
        <f t="shared" si="56"/>
        <v>824187</v>
      </c>
      <c r="V83" s="180">
        <f t="shared" si="56"/>
        <v>826474</v>
      </c>
      <c r="W83" s="180">
        <f t="shared" si="56"/>
        <v>828804</v>
      </c>
    </row>
    <row r="84" spans="2:23" outlineLevel="1">
      <c r="B84" s="16"/>
    </row>
    <row r="85" spans="2:23" outlineLevel="1">
      <c r="B85" s="16"/>
    </row>
    <row r="86" spans="2:23" outlineLevel="1">
      <c r="B86" s="402" t="s">
        <v>207</v>
      </c>
      <c r="C86" s="403"/>
      <c r="D86" s="403"/>
      <c r="E86" s="403"/>
      <c r="F86" s="403"/>
      <c r="G86" s="403"/>
      <c r="H86" s="403"/>
      <c r="I86" s="403"/>
      <c r="J86" s="403"/>
      <c r="K86" s="403"/>
      <c r="L86" s="403"/>
      <c r="M86" s="403"/>
      <c r="N86" s="403"/>
      <c r="O86" s="403"/>
      <c r="P86" s="403"/>
      <c r="Q86" s="403"/>
      <c r="R86" s="403"/>
      <c r="S86" s="403"/>
      <c r="T86" s="403"/>
      <c r="U86" s="403"/>
      <c r="V86" s="403"/>
      <c r="W86" s="403"/>
    </row>
    <row r="87" spans="2:23" outlineLevel="1">
      <c r="B87" s="95" t="s">
        <v>208</v>
      </c>
      <c r="C87" s="91" t="s">
        <v>102</v>
      </c>
      <c r="D87" s="32">
        <v>986.36899230922052</v>
      </c>
      <c r="E87" s="32">
        <v>4274.8248429011455</v>
      </c>
      <c r="F87" s="32">
        <v>8845.4259570414779</v>
      </c>
      <c r="G87" s="32">
        <v>13315.309263906573</v>
      </c>
      <c r="H87" s="32">
        <v>17576.171766008105</v>
      </c>
      <c r="I87" s="32">
        <v>22836.168980493228</v>
      </c>
      <c r="J87" s="32">
        <v>27737.049919290614</v>
      </c>
      <c r="K87" s="32">
        <v>31961.947280322842</v>
      </c>
      <c r="L87" s="32">
        <v>36186.84464135507</v>
      </c>
      <c r="M87" s="32">
        <v>40411.742002387298</v>
      </c>
      <c r="N87" s="32">
        <v>44636.639363419526</v>
      </c>
      <c r="O87" s="32">
        <v>48861.536724451755</v>
      </c>
      <c r="P87" s="32">
        <v>53086.434085483983</v>
      </c>
      <c r="Q87" s="32">
        <v>57311.331446516211</v>
      </c>
      <c r="R87" s="32">
        <v>61536.228807548439</v>
      </c>
      <c r="S87" s="32">
        <v>65761.126168580668</v>
      </c>
      <c r="T87" s="32">
        <v>69986.023529612896</v>
      </c>
      <c r="U87" s="32">
        <v>72436.463999011583</v>
      </c>
      <c r="V87" s="32">
        <v>74844.655494799954</v>
      </c>
      <c r="W87" s="32">
        <v>77210.598016978009</v>
      </c>
    </row>
    <row r="88" spans="2:23" outlineLevel="1">
      <c r="B88" s="95" t="s">
        <v>209</v>
      </c>
      <c r="C88" s="93" t="s">
        <v>150</v>
      </c>
      <c r="D88" s="140">
        <f t="shared" ref="D88:W88" si="57">D87*$D$10</f>
        <v>11152.381011544201</v>
      </c>
      <c r="E88" s="140">
        <f t="shared" si="57"/>
        <v>48333.307086261804</v>
      </c>
      <c r="F88" s="140">
        <f t="shared" si="57"/>
        <v>100010.80858328947</v>
      </c>
      <c r="G88" s="140">
        <f t="shared" si="57"/>
        <v>150549.54419235967</v>
      </c>
      <c r="H88" s="140">
        <f t="shared" si="57"/>
        <v>198724.98607237064</v>
      </c>
      <c r="I88" s="140">
        <f t="shared" si="57"/>
        <v>258197.14457794669</v>
      </c>
      <c r="J88" s="140">
        <f t="shared" si="57"/>
        <v>313608.9549124593</v>
      </c>
      <c r="K88" s="140">
        <f t="shared" si="57"/>
        <v>361377.75692497019</v>
      </c>
      <c r="L88" s="140">
        <f t="shared" si="57"/>
        <v>409146.55893748108</v>
      </c>
      <c r="M88" s="140">
        <f t="shared" si="57"/>
        <v>456915.36094999197</v>
      </c>
      <c r="N88" s="140">
        <f t="shared" si="57"/>
        <v>504684.16296250286</v>
      </c>
      <c r="O88" s="140">
        <f t="shared" si="57"/>
        <v>552452.96497501375</v>
      </c>
      <c r="P88" s="140">
        <f t="shared" si="57"/>
        <v>600221.76698752469</v>
      </c>
      <c r="Q88" s="140">
        <f t="shared" si="57"/>
        <v>647990.56900003552</v>
      </c>
      <c r="R88" s="140">
        <f t="shared" si="57"/>
        <v>695759.37101254647</v>
      </c>
      <c r="S88" s="140">
        <f t="shared" si="57"/>
        <v>743528.1730250573</v>
      </c>
      <c r="T88" s="140">
        <f t="shared" si="57"/>
        <v>791296.97503756813</v>
      </c>
      <c r="U88" s="140">
        <f t="shared" si="57"/>
        <v>819002.8802048245</v>
      </c>
      <c r="V88" s="140">
        <f t="shared" si="57"/>
        <v>846231.09735195572</v>
      </c>
      <c r="W88" s="140">
        <f t="shared" si="57"/>
        <v>872981.62647896179</v>
      </c>
    </row>
    <row r="89" spans="2:23" outlineLevel="1">
      <c r="B89" s="94" t="s">
        <v>210</v>
      </c>
      <c r="C89" s="93" t="s">
        <v>150</v>
      </c>
      <c r="D89" s="180">
        <f>D88</f>
        <v>11152.381011544201</v>
      </c>
      <c r="E89" s="180">
        <f t="shared" ref="E89:G89" si="58">E88</f>
        <v>48333.307086261804</v>
      </c>
      <c r="F89" s="180">
        <f t="shared" si="58"/>
        <v>100010.80858328947</v>
      </c>
      <c r="G89" s="180">
        <f t="shared" si="58"/>
        <v>150549.54419235967</v>
      </c>
      <c r="H89" s="180">
        <f>H88</f>
        <v>198724.98607237064</v>
      </c>
      <c r="I89" s="180">
        <f t="shared" ref="I89:W89" si="59">I88</f>
        <v>258197.14457794669</v>
      </c>
      <c r="J89" s="180">
        <f t="shared" si="59"/>
        <v>313608.9549124593</v>
      </c>
      <c r="K89" s="180">
        <f t="shared" si="59"/>
        <v>361377.75692497019</v>
      </c>
      <c r="L89" s="180">
        <f t="shared" si="59"/>
        <v>409146.55893748108</v>
      </c>
      <c r="M89" s="180">
        <f t="shared" si="59"/>
        <v>456915.36094999197</v>
      </c>
      <c r="N89" s="180">
        <f t="shared" si="59"/>
        <v>504684.16296250286</v>
      </c>
      <c r="O89" s="180">
        <f t="shared" si="59"/>
        <v>552452.96497501375</v>
      </c>
      <c r="P89" s="180">
        <f t="shared" si="59"/>
        <v>600221.76698752469</v>
      </c>
      <c r="Q89" s="180">
        <f t="shared" si="59"/>
        <v>647990.56900003552</v>
      </c>
      <c r="R89" s="180">
        <f t="shared" si="59"/>
        <v>695759.37101254647</v>
      </c>
      <c r="S89" s="180">
        <f t="shared" si="59"/>
        <v>743528.1730250573</v>
      </c>
      <c r="T89" s="180">
        <f t="shared" si="59"/>
        <v>791296.97503756813</v>
      </c>
      <c r="U89" s="180">
        <f t="shared" si="59"/>
        <v>819002.8802048245</v>
      </c>
      <c r="V89" s="180">
        <f t="shared" si="59"/>
        <v>846231.09735195572</v>
      </c>
      <c r="W89" s="180">
        <f t="shared" si="59"/>
        <v>872981.62647896179</v>
      </c>
    </row>
    <row r="90" spans="2:23" outlineLevel="1">
      <c r="B90" s="96"/>
    </row>
    <row r="91" spans="2:23" outlineLevel="1">
      <c r="B91" s="3" t="s">
        <v>212</v>
      </c>
      <c r="C91" s="97" t="s">
        <v>150</v>
      </c>
      <c r="D91" s="141">
        <f>D89-D83</f>
        <v>-527348.36580060457</v>
      </c>
      <c r="E91" s="141">
        <f t="shared" ref="E91:W91" si="60">E89-E83</f>
        <v>-1038276.3876119846</v>
      </c>
      <c r="F91" s="141">
        <f t="shared" si="60"/>
        <v>-1084298.9587493292</v>
      </c>
      <c r="G91" s="141">
        <f t="shared" si="60"/>
        <v>-1078790.8703282378</v>
      </c>
      <c r="H91" s="141">
        <f t="shared" si="60"/>
        <v>-642546.65402395825</v>
      </c>
      <c r="I91" s="141">
        <f t="shared" si="60"/>
        <v>-540552.85542205325</v>
      </c>
      <c r="J91" s="141">
        <f t="shared" si="60"/>
        <v>-488072.0450875407</v>
      </c>
      <c r="K91" s="141">
        <f t="shared" si="60"/>
        <v>-442159.24307502981</v>
      </c>
      <c r="L91" s="141">
        <f t="shared" si="60"/>
        <v>-396282.44106251892</v>
      </c>
      <c r="M91" s="141">
        <f t="shared" si="60"/>
        <v>-350442.63905000803</v>
      </c>
      <c r="N91" s="141">
        <f t="shared" si="60"/>
        <v>-304639.83703749714</v>
      </c>
      <c r="O91" s="141">
        <f t="shared" si="60"/>
        <v>-258876.03502498625</v>
      </c>
      <c r="P91" s="141">
        <f t="shared" si="60"/>
        <v>-213150.23301247531</v>
      </c>
      <c r="Q91" s="141">
        <f t="shared" si="60"/>
        <v>-167463.43099996448</v>
      </c>
      <c r="R91" s="141">
        <f t="shared" si="60"/>
        <v>-121816.62898745353</v>
      </c>
      <c r="S91" s="141">
        <f t="shared" si="60"/>
        <v>-76210.826974942698</v>
      </c>
      <c r="T91" s="141">
        <f t="shared" si="60"/>
        <v>-30645.024962431868</v>
      </c>
      <c r="U91" s="141">
        <f t="shared" si="60"/>
        <v>-5184.1197951755021</v>
      </c>
      <c r="V91" s="141">
        <f t="shared" si="60"/>
        <v>19757.097351955716</v>
      </c>
      <c r="W91" s="141">
        <f t="shared" si="60"/>
        <v>44177.626478961785</v>
      </c>
    </row>
    <row r="92" spans="2:23" outlineLevel="1">
      <c r="B92" s="3" t="s">
        <v>213</v>
      </c>
      <c r="C92" s="97" t="s">
        <v>150</v>
      </c>
      <c r="D92" s="141">
        <f>D91*1/(1+$D$9)</f>
        <v>-486573.50599797431</v>
      </c>
      <c r="E92" s="141">
        <f>E91*1/(1+$E$9)*(1/(1+$D$9))</f>
        <v>-883923.50789074355</v>
      </c>
      <c r="F92" s="141">
        <f>F91*1/(1+$F$9)*(1/(1+$E$9))*(1/(1+$D$9))</f>
        <v>-851729.32588446839</v>
      </c>
      <c r="G92" s="141">
        <f>G91*1/(1+$G$9)*(1/(1+$F$9)*(1/(1+$E$9))*(1/(1+$D$9)))</f>
        <v>-781881.02875345584</v>
      </c>
      <c r="H92" s="141">
        <f>H91*1/(1+$H$9)*(1/(1+$G$9)*(1/(1+$F$9)*(1/(1+$E$9))*(1/(1+$D$9))))</f>
        <v>-429693.64730616397</v>
      </c>
      <c r="I92" s="141">
        <f>I91*(1/((1+$H$9)^($I$16-$G$16))*(1/(1+$G$9)*(1/(1+$F$9)*(1/(1+$E$9))*((1/(1+$D$9))))))</f>
        <v>-333536.43750179664</v>
      </c>
      <c r="J92" s="141">
        <f>J91*(1/((1+$H$9)^($J$16-$G$16))*(1/(1+$G$9)*(1/(1+$F$9)*(1/(1+$E$9))*((1/(1+$D$9))))))</f>
        <v>-277868.87764730037</v>
      </c>
      <c r="K92" s="141">
        <f>K91*(1/((1+$H$9)^($K$16-$G$16))*(1/(1+$G$9)*(1/(1+$F$9)*(1/(1+$E$9))*((1/(1+$D$9))))))</f>
        <v>-232265.94329046994</v>
      </c>
      <c r="L92" s="141">
        <f>L91*(1/((1+$H$9)^($L$16-$G$16))*(1/(1+$G$9)*(1/(1+$F$9)*(1/(1+$E$9))*((1/(1+$D$9))))))</f>
        <v>-192071.31487038807</v>
      </c>
      <c r="M92" s="141">
        <f>M91*(1/((1+$H$9)^($M$16-$G$16))*(1/(1+$G$9)*(1/(1+$F$9)*(1/(1+$E$9))*((1/(1+$D$9))))))</f>
        <v>-156720.37978168146</v>
      </c>
      <c r="N92" s="141">
        <f>N91*(1/((1+$H$9)^($N$16-$G$16))*(1/(1+$G$9)*(1/(1+$F$9)*(1/(1+$E$9))*((1/(1+$D$9))))))</f>
        <v>-125703.12687960285</v>
      </c>
      <c r="O92" s="141">
        <f>O91*(1/((1+$H$9)^($O$16-$G$16))*(1/(1+$G$9)*(1/(1+$F$9)*(1/(1+$E$9))*((1/(1+$D$9))))))</f>
        <v>-98560.316209481723</v>
      </c>
      <c r="P92" s="141">
        <f>P91*(1/((1+$H$9)^($P$16-$G$16))*(1/(1+$G$9)*(1/(1+$F$9)*(1/(1+$E$9))*((1/(1+$D$9))))))</f>
        <v>-74876.73607277796</v>
      </c>
      <c r="Q92" s="141">
        <f>Q91*(1/((1+$H$9)^($Q$16-$G$16))*(1/(1+$G$9)*(1/(1+$F$9)*(1/(1+$E$9))*((1/(1+$D$9))))))</f>
        <v>-54279.011677460578</v>
      </c>
      <c r="R92" s="141">
        <f>R91*(1/((1+$H$9)^($R$16-$G$16))*(1/(1+$G$9)*(1/(1+$F$9)*(1/(1+$E$9))*((1/(1+$D$9))))))</f>
        <v>-36430.856103357597</v>
      </c>
      <c r="S92" s="141">
        <f>S91*(1/((1+$H$9)^($S$16-$G$16))*(1/(1+$G$9)*(1/(1+$F$9)*(1/(1+$E$9))*((1/(1+$D$9))))))</f>
        <v>-21029.566844756053</v>
      </c>
      <c r="T92" s="141">
        <f>T91*(1/((1+$H$9)^($T$16-$G$16))*(1/(1+$G$9)*(1/(1+$F$9)*(1/(1+$E$9))*((1/(1+$D$9))))))</f>
        <v>-7802.3330734973179</v>
      </c>
      <c r="U92" s="141">
        <f>U91*(1/((1+$H$9)^($U$16-$G$16))*(1/(1+$G$9)*(1/(1+$F$9)*(1/(1+$E$9))*((1/(1+$D$9))))))</f>
        <v>-1217.8404322767412</v>
      </c>
      <c r="V92" s="141">
        <f>V91*(1/((1+$H$9)^($V$16-$G$16))*(1/(1+$G$9)*(1/(1+$F$9)*(1/(1+$E$9))*((1/(1+$D$9))))))</f>
        <v>4282.4209300282137</v>
      </c>
      <c r="W92" s="141">
        <f>W91*(1/((1+$H$9)^($W$16-$G$16))*(1/(1+$G$9)*(1/(1+$F$9)*(1/(1+$E$9))*((1/(1+$D$9))))))</f>
        <v>8835.2622611414008</v>
      </c>
    </row>
    <row r="93" spans="2:23" outlineLevel="1">
      <c r="B93" s="98"/>
      <c r="C93" s="98"/>
      <c r="D93" s="98"/>
      <c r="E93" s="98"/>
      <c r="F93" s="98"/>
      <c r="G93" s="98"/>
      <c r="H93" s="98"/>
      <c r="I93" s="98"/>
      <c r="J93" s="98"/>
      <c r="K93" s="98"/>
      <c r="L93" s="98"/>
      <c r="M93" s="98"/>
      <c r="N93" s="98"/>
      <c r="O93" s="98"/>
      <c r="P93" s="98"/>
      <c r="Q93" s="98"/>
      <c r="R93" s="98"/>
      <c r="S93" s="98"/>
      <c r="T93" s="98"/>
      <c r="U93" s="98"/>
      <c r="V93" s="98"/>
      <c r="W93" s="98"/>
    </row>
    <row r="94" spans="2:23" outlineLevel="1">
      <c r="B94" s="35" t="s">
        <v>214</v>
      </c>
      <c r="C94" s="99" t="s">
        <v>150</v>
      </c>
      <c r="D94" s="100">
        <f>SUM(D92:W92)</f>
        <v>-5033046.0730264848</v>
      </c>
      <c r="E94" s="98"/>
      <c r="F94" s="98"/>
      <c r="G94" s="98"/>
      <c r="H94" s="98"/>
    </row>
    <row r="95" spans="2:23" ht="4.9000000000000004" customHeight="1" outlineLevel="1"/>
    <row r="96" spans="2:23" outlineLevel="1">
      <c r="B96" s="35" t="s">
        <v>190</v>
      </c>
      <c r="C96" s="35"/>
      <c r="D96" s="181">
        <f>IFERROR(IRR(D91:W91),0)</f>
        <v>0</v>
      </c>
    </row>
    <row r="97" spans="2:23" ht="4.9000000000000004" customHeight="1" outlineLevel="1"/>
    <row r="98" spans="2:23" outlineLevel="1">
      <c r="B98" s="35" t="s">
        <v>215</v>
      </c>
    </row>
    <row r="99" spans="2:23" outlineLevel="1">
      <c r="B99" s="3" t="s">
        <v>199</v>
      </c>
      <c r="C99" s="89"/>
      <c r="D99" s="90">
        <v>1</v>
      </c>
      <c r="E99" s="90">
        <v>2</v>
      </c>
      <c r="F99" s="90">
        <v>3</v>
      </c>
      <c r="G99" s="90">
        <v>4</v>
      </c>
      <c r="H99" s="90">
        <v>5</v>
      </c>
      <c r="I99" s="90">
        <v>6</v>
      </c>
      <c r="J99" s="90">
        <v>7</v>
      </c>
      <c r="K99" s="90">
        <v>8</v>
      </c>
      <c r="L99" s="90">
        <v>9</v>
      </c>
      <c r="M99" s="90">
        <v>10</v>
      </c>
      <c r="N99" s="90">
        <v>11</v>
      </c>
      <c r="O99" s="90">
        <v>12</v>
      </c>
      <c r="P99" s="90">
        <v>13</v>
      </c>
      <c r="Q99" s="90">
        <v>14</v>
      </c>
      <c r="R99" s="90">
        <v>15</v>
      </c>
      <c r="S99" s="90">
        <v>16</v>
      </c>
      <c r="T99" s="90">
        <v>17</v>
      </c>
      <c r="U99" s="90">
        <v>18</v>
      </c>
      <c r="V99" s="90">
        <v>19</v>
      </c>
      <c r="W99" s="90">
        <v>20</v>
      </c>
    </row>
    <row r="100" spans="2:23" outlineLevel="1">
      <c r="B100" s="3" t="s">
        <v>212</v>
      </c>
      <c r="C100" s="97" t="s">
        <v>150</v>
      </c>
      <c r="D100" s="140">
        <f>D91</f>
        <v>-527348.36580060457</v>
      </c>
      <c r="E100" s="140">
        <f>E91</f>
        <v>-1038276.3876119846</v>
      </c>
      <c r="F100" s="140">
        <f t="shared" ref="F100:W100" si="61">F91</f>
        <v>-1084298.9587493292</v>
      </c>
      <c r="G100" s="140">
        <f t="shared" si="61"/>
        <v>-1078790.8703282378</v>
      </c>
      <c r="H100" s="140">
        <f t="shared" si="61"/>
        <v>-642546.65402395825</v>
      </c>
      <c r="I100" s="140">
        <f t="shared" si="61"/>
        <v>-540552.85542205325</v>
      </c>
      <c r="J100" s="140">
        <f t="shared" si="61"/>
        <v>-488072.0450875407</v>
      </c>
      <c r="K100" s="140">
        <f t="shared" si="61"/>
        <v>-442159.24307502981</v>
      </c>
      <c r="L100" s="140">
        <f t="shared" si="61"/>
        <v>-396282.44106251892</v>
      </c>
      <c r="M100" s="140">
        <f t="shared" si="61"/>
        <v>-350442.63905000803</v>
      </c>
      <c r="N100" s="140">
        <f t="shared" si="61"/>
        <v>-304639.83703749714</v>
      </c>
      <c r="O100" s="140">
        <f t="shared" si="61"/>
        <v>-258876.03502498625</v>
      </c>
      <c r="P100" s="140">
        <f t="shared" si="61"/>
        <v>-213150.23301247531</v>
      </c>
      <c r="Q100" s="140">
        <f t="shared" si="61"/>
        <v>-167463.43099996448</v>
      </c>
      <c r="R100" s="140">
        <f t="shared" si="61"/>
        <v>-121816.62898745353</v>
      </c>
      <c r="S100" s="140">
        <f t="shared" si="61"/>
        <v>-76210.826974942698</v>
      </c>
      <c r="T100" s="140">
        <f t="shared" si="61"/>
        <v>-30645.024962431868</v>
      </c>
      <c r="U100" s="140">
        <f t="shared" si="61"/>
        <v>-5184.1197951755021</v>
      </c>
      <c r="V100" s="140">
        <f t="shared" si="61"/>
        <v>19757.097351955716</v>
      </c>
      <c r="W100" s="140">
        <f t="shared" si="61"/>
        <v>44177.626478961785</v>
      </c>
    </row>
    <row r="101" spans="2:23" outlineLevel="1">
      <c r="B101" s="101" t="s">
        <v>216</v>
      </c>
      <c r="C101" s="102" t="s">
        <v>150</v>
      </c>
      <c r="D101" s="182">
        <f>D80*1/(1+D71)</f>
        <v>-0.96561910866457346</v>
      </c>
      <c r="E101" s="182">
        <f>E80*1/(1+E71)*(1/(1+D71))</f>
        <v>1.4739916312618486E-6</v>
      </c>
      <c r="F101" s="182">
        <f>F80*1/(1+F71)*(1/(1+E71))*(1/(1+D71))</f>
        <v>-4.4246755989286109E-13</v>
      </c>
      <c r="G101" s="182">
        <f>G80*1/(1+G71)*(1/(1+F71)*(1/(1+E71))*(1/(1+D71)))</f>
        <v>7.6578838974827464E-20</v>
      </c>
      <c r="H101" s="182">
        <f>H80*1/(1+$H$9)*(1/(1+$G$9)*(1/(1+$F$9)*(1/(1+$E$9))*(1/(1+$D$9))))</f>
        <v>560392.60792835429</v>
      </c>
    </row>
    <row r="102" spans="2:23" outlineLevel="1">
      <c r="B102" s="3" t="s">
        <v>217</v>
      </c>
      <c r="C102" s="97" t="s">
        <v>150</v>
      </c>
      <c r="D102" s="141">
        <f>D100-D101</f>
        <v>-527347.40018149593</v>
      </c>
      <c r="E102" s="141">
        <f>D102+E100-E101</f>
        <v>-1565623.7877949546</v>
      </c>
      <c r="F102" s="141">
        <f>E102+F100-F101</f>
        <v>-2649922.7465442838</v>
      </c>
      <c r="G102" s="141">
        <f>F102+G100-G101</f>
        <v>-3728713.6168725216</v>
      </c>
      <c r="H102" s="141">
        <f>G102+H100-H101</f>
        <v>-4931652.8788248338</v>
      </c>
      <c r="I102" s="141">
        <f t="shared" ref="I102" si="62">H102+I100</f>
        <v>-5472205.7342468873</v>
      </c>
      <c r="J102" s="141">
        <f t="shared" ref="J102" si="63">I102+J100</f>
        <v>-5960277.7793344278</v>
      </c>
      <c r="K102" s="141">
        <f t="shared" ref="K102" si="64">J102+K100</f>
        <v>-6402437.0224094577</v>
      </c>
      <c r="L102" s="141">
        <f t="shared" ref="L102" si="65">K102+L100</f>
        <v>-6798719.463471977</v>
      </c>
      <c r="M102" s="141">
        <f t="shared" ref="M102" si="66">L102+M100</f>
        <v>-7149162.1025219848</v>
      </c>
      <c r="N102" s="141">
        <f t="shared" ref="N102" si="67">M102+N100</f>
        <v>-7453801.939559482</v>
      </c>
      <c r="O102" s="141">
        <f t="shared" ref="O102" si="68">N102+O100</f>
        <v>-7712677.9745844686</v>
      </c>
      <c r="P102" s="141">
        <f t="shared" ref="P102" si="69">O102+P100</f>
        <v>-7925828.2075969437</v>
      </c>
      <c r="Q102" s="141">
        <f t="shared" ref="Q102" si="70">P102+Q100</f>
        <v>-8093291.6385969082</v>
      </c>
      <c r="R102" s="141">
        <f t="shared" ref="R102" si="71">Q102+R100</f>
        <v>-8215108.2675843621</v>
      </c>
      <c r="S102" s="141">
        <f t="shared" ref="S102" si="72">R102+S100</f>
        <v>-8291319.0945593044</v>
      </c>
      <c r="T102" s="141">
        <f t="shared" ref="T102" si="73">S102+T100</f>
        <v>-8321964.1195217362</v>
      </c>
      <c r="U102" s="141">
        <f t="shared" ref="U102" si="74">T102+U100</f>
        <v>-8327148.2393169114</v>
      </c>
      <c r="V102" s="141">
        <f t="shared" ref="V102" si="75">U102+V100</f>
        <v>-8307391.1419649553</v>
      </c>
      <c r="W102" s="141">
        <f t="shared" ref="W102" si="76">V102+W100</f>
        <v>-8263213.5154859936</v>
      </c>
    </row>
    <row r="103" spans="2:23" outlineLevel="1">
      <c r="B103" s="103"/>
    </row>
    <row r="105" spans="2:23" ht="15.6">
      <c r="B105" s="404" t="s">
        <v>221</v>
      </c>
      <c r="C105" s="405"/>
      <c r="D105" s="405"/>
      <c r="E105" s="405"/>
      <c r="F105" s="405"/>
      <c r="G105" s="405"/>
      <c r="H105" s="405"/>
      <c r="I105" s="405"/>
      <c r="J105" s="405"/>
      <c r="K105" s="405"/>
      <c r="L105" s="405"/>
      <c r="M105" s="405"/>
      <c r="N105" s="405"/>
      <c r="O105" s="405"/>
      <c r="P105" s="405"/>
      <c r="Q105" s="405"/>
      <c r="R105" s="405"/>
      <c r="S105" s="405"/>
      <c r="T105" s="405"/>
      <c r="U105" s="405"/>
      <c r="V105" s="405"/>
      <c r="W105" s="405"/>
    </row>
    <row r="106" spans="2:23" ht="15.6">
      <c r="B106" s="86"/>
      <c r="C106" s="86"/>
      <c r="D106" s="85"/>
      <c r="E106" s="85"/>
      <c r="F106" s="85"/>
      <c r="G106" s="85"/>
      <c r="H106" s="85"/>
      <c r="I106" s="85"/>
      <c r="J106" s="85"/>
      <c r="K106" s="85"/>
      <c r="L106" s="85"/>
      <c r="M106" s="85"/>
      <c r="N106" s="85"/>
      <c r="O106" s="85"/>
      <c r="P106" s="85"/>
      <c r="Q106" s="85"/>
      <c r="R106" s="85"/>
      <c r="S106" s="85"/>
      <c r="T106" s="85"/>
      <c r="U106" s="85"/>
      <c r="V106" s="85"/>
      <c r="W106" s="85"/>
    </row>
    <row r="107" spans="2:23" outlineLevel="1">
      <c r="B107" s="88"/>
      <c r="C107" s="81"/>
    </row>
    <row r="108" spans="2:23" outlineLevel="1">
      <c r="B108" s="3"/>
      <c r="C108" s="24" t="s">
        <v>93</v>
      </c>
      <c r="D108" s="24">
        <f>$C$3</f>
        <v>2024</v>
      </c>
      <c r="E108" s="24">
        <f>$C$3+1</f>
        <v>2025</v>
      </c>
      <c r="F108" s="24">
        <f>$C$3+2</f>
        <v>2026</v>
      </c>
      <c r="G108" s="24">
        <f>$C$3+3</f>
        <v>2027</v>
      </c>
      <c r="H108" s="24">
        <f>$C$3+4</f>
        <v>2028</v>
      </c>
      <c r="I108" s="24">
        <f>H108+1</f>
        <v>2029</v>
      </c>
      <c r="J108" s="24">
        <f t="shared" ref="J108" si="77">I108+1</f>
        <v>2030</v>
      </c>
      <c r="K108" s="24">
        <f t="shared" ref="K108" si="78">J108+1</f>
        <v>2031</v>
      </c>
      <c r="L108" s="24">
        <f t="shared" ref="L108" si="79">K108+1</f>
        <v>2032</v>
      </c>
      <c r="M108" s="24">
        <f t="shared" ref="M108" si="80">L108+1</f>
        <v>2033</v>
      </c>
      <c r="N108" s="24">
        <f t="shared" ref="N108" si="81">M108+1</f>
        <v>2034</v>
      </c>
      <c r="O108" s="24">
        <f t="shared" ref="O108" si="82">N108+1</f>
        <v>2035</v>
      </c>
      <c r="P108" s="24">
        <f t="shared" ref="P108" si="83">O108+1</f>
        <v>2036</v>
      </c>
      <c r="Q108" s="24">
        <f t="shared" ref="Q108" si="84">P108+1</f>
        <v>2037</v>
      </c>
      <c r="R108" s="24">
        <f t="shared" ref="R108" si="85">Q108+1</f>
        <v>2038</v>
      </c>
      <c r="S108" s="24">
        <f t="shared" ref="S108" si="86">R108+1</f>
        <v>2039</v>
      </c>
      <c r="T108" s="24">
        <f t="shared" ref="T108" si="87">S108+1</f>
        <v>2040</v>
      </c>
      <c r="U108" s="24">
        <f t="shared" ref="U108" si="88">T108+1</f>
        <v>2041</v>
      </c>
      <c r="V108" s="24">
        <f t="shared" ref="V108" si="89">U108+1</f>
        <v>2042</v>
      </c>
      <c r="W108" s="24">
        <f t="shared" ref="W108" si="90">V108+1</f>
        <v>2043</v>
      </c>
    </row>
    <row r="109" spans="2:23" outlineLevel="1">
      <c r="B109" s="3" t="s">
        <v>199</v>
      </c>
      <c r="C109" s="89"/>
      <c r="D109" s="90">
        <v>1</v>
      </c>
      <c r="E109" s="90">
        <v>2</v>
      </c>
      <c r="F109" s="90">
        <v>3</v>
      </c>
      <c r="G109" s="90">
        <v>4</v>
      </c>
      <c r="H109" s="90">
        <v>5</v>
      </c>
      <c r="I109" s="90">
        <v>6</v>
      </c>
      <c r="J109" s="90">
        <v>7</v>
      </c>
      <c r="K109" s="90">
        <v>8</v>
      </c>
      <c r="L109" s="90">
        <v>9</v>
      </c>
      <c r="M109" s="90">
        <v>10</v>
      </c>
      <c r="N109" s="90">
        <v>11</v>
      </c>
      <c r="O109" s="90">
        <v>12</v>
      </c>
      <c r="P109" s="90">
        <v>13</v>
      </c>
      <c r="Q109" s="90">
        <v>14</v>
      </c>
      <c r="R109" s="90">
        <v>15</v>
      </c>
      <c r="S109" s="90">
        <v>16</v>
      </c>
      <c r="T109" s="90">
        <v>17</v>
      </c>
      <c r="U109" s="90">
        <v>18</v>
      </c>
      <c r="V109" s="90">
        <v>19</v>
      </c>
      <c r="W109" s="90">
        <v>20</v>
      </c>
    </row>
    <row r="110" spans="2:23" outlineLevel="1">
      <c r="B110" s="402" t="s">
        <v>200</v>
      </c>
      <c r="C110" s="403"/>
      <c r="D110" s="403"/>
      <c r="E110" s="403"/>
      <c r="F110" s="403"/>
      <c r="G110" s="403"/>
      <c r="H110" s="403"/>
      <c r="I110" s="403"/>
      <c r="J110" s="403"/>
      <c r="K110" s="403"/>
      <c r="L110" s="403"/>
      <c r="M110" s="403"/>
      <c r="N110" s="403"/>
      <c r="O110" s="403"/>
      <c r="P110" s="403"/>
      <c r="Q110" s="403"/>
      <c r="R110" s="403"/>
      <c r="S110" s="403"/>
      <c r="T110" s="403"/>
      <c r="U110" s="403"/>
      <c r="V110" s="403"/>
      <c r="W110" s="403"/>
    </row>
    <row r="111" spans="2:23" outlineLevel="1">
      <c r="B111" s="3" t="s">
        <v>201</v>
      </c>
      <c r="C111" s="91" t="s">
        <v>150</v>
      </c>
      <c r="D111" s="32">
        <f>Επενδύσεις!D15</f>
        <v>212189.02041094084</v>
      </c>
      <c r="E111" s="32">
        <f>Επενδύσεις!E15</f>
        <v>340393.01968782576</v>
      </c>
      <c r="F111" s="32">
        <f>Επενδύσεις!F15</f>
        <v>333667.07597977726</v>
      </c>
      <c r="G111" s="32">
        <f>Επενδύσεις!G15</f>
        <v>326333.49545948423</v>
      </c>
      <c r="H111" s="32">
        <f>Επενδύσεις!H15</f>
        <v>336749.01974129409</v>
      </c>
      <c r="I111" s="92"/>
      <c r="J111" s="92"/>
      <c r="K111" s="92"/>
      <c r="L111" s="92"/>
      <c r="M111" s="92"/>
      <c r="N111" s="92"/>
      <c r="O111" s="92"/>
      <c r="P111" s="92"/>
      <c r="Q111" s="92"/>
      <c r="R111" s="92"/>
      <c r="S111" s="92"/>
      <c r="T111" s="92"/>
      <c r="U111" s="92"/>
      <c r="V111" s="92"/>
      <c r="W111" s="92"/>
    </row>
    <row r="112" spans="2:23" outlineLevel="1">
      <c r="B112" s="3" t="s">
        <v>202</v>
      </c>
      <c r="C112" s="91" t="s">
        <v>150</v>
      </c>
      <c r="D112" s="92"/>
      <c r="E112" s="92"/>
      <c r="F112" s="92"/>
      <c r="G112" s="92"/>
      <c r="H112" s="92"/>
      <c r="I112" s="32">
        <v>304504</v>
      </c>
      <c r="J112" s="32">
        <v>304504</v>
      </c>
      <c r="K112" s="32">
        <v>304504</v>
      </c>
      <c r="L112" s="32">
        <v>304504</v>
      </c>
      <c r="M112" s="32">
        <v>304504</v>
      </c>
      <c r="N112" s="32">
        <v>304504</v>
      </c>
      <c r="O112" s="32">
        <v>304504</v>
      </c>
      <c r="P112" s="32">
        <v>304504</v>
      </c>
      <c r="Q112" s="32">
        <v>304504</v>
      </c>
      <c r="R112" s="32">
        <v>304504</v>
      </c>
      <c r="S112" s="32">
        <v>304504</v>
      </c>
      <c r="T112" s="32">
        <v>304504</v>
      </c>
      <c r="U112" s="32">
        <v>304504</v>
      </c>
      <c r="V112" s="32">
        <v>304504</v>
      </c>
      <c r="W112" s="32">
        <v>304504</v>
      </c>
    </row>
    <row r="113" spans="2:23" outlineLevel="1">
      <c r="B113" s="3" t="s">
        <v>203</v>
      </c>
      <c r="C113" s="93" t="s">
        <v>150</v>
      </c>
      <c r="D113" s="32">
        <v>46</v>
      </c>
      <c r="E113" s="32">
        <v>117</v>
      </c>
      <c r="F113" s="32">
        <v>190</v>
      </c>
      <c r="G113" s="32">
        <v>266</v>
      </c>
      <c r="H113" s="32">
        <v>346</v>
      </c>
      <c r="I113" s="32">
        <v>423</v>
      </c>
      <c r="J113" s="32">
        <v>3896</v>
      </c>
      <c r="K113" s="32">
        <v>5721</v>
      </c>
      <c r="L113" s="32">
        <v>7582</v>
      </c>
      <c r="M113" s="32">
        <v>9480</v>
      </c>
      <c r="N113" s="32">
        <v>11415</v>
      </c>
      <c r="O113" s="32">
        <v>13387</v>
      </c>
      <c r="P113" s="32">
        <v>15398</v>
      </c>
      <c r="Q113" s="32">
        <v>17448</v>
      </c>
      <c r="R113" s="32">
        <v>19538</v>
      </c>
      <c r="S113" s="32">
        <v>21667</v>
      </c>
      <c r="T113" s="32">
        <v>23837</v>
      </c>
      <c r="U113" s="32">
        <v>26049</v>
      </c>
      <c r="V113" s="32">
        <v>28302</v>
      </c>
      <c r="W113" s="32">
        <v>30597</v>
      </c>
    </row>
    <row r="114" spans="2:23" outlineLevel="1">
      <c r="B114" s="94" t="s">
        <v>204</v>
      </c>
      <c r="C114" s="93" t="s">
        <v>150</v>
      </c>
      <c r="D114" s="180">
        <f>D111+D113</f>
        <v>212235.02041094084</v>
      </c>
      <c r="E114" s="180">
        <f>E111+E113</f>
        <v>340510.01968782576</v>
      </c>
      <c r="F114" s="180">
        <f>F111+F113</f>
        <v>333857.07597977726</v>
      </c>
      <c r="G114" s="180">
        <f>G111+G113</f>
        <v>326599.49545948423</v>
      </c>
      <c r="H114" s="180">
        <f>H111+H113</f>
        <v>337095.01974129409</v>
      </c>
      <c r="I114" s="180">
        <f>I112+I113</f>
        <v>304927</v>
      </c>
      <c r="J114" s="180">
        <f t="shared" ref="J114:W114" si="91">J112+J113</f>
        <v>308400</v>
      </c>
      <c r="K114" s="180">
        <f t="shared" si="91"/>
        <v>310225</v>
      </c>
      <c r="L114" s="180">
        <f t="shared" si="91"/>
        <v>312086</v>
      </c>
      <c r="M114" s="180">
        <f t="shared" si="91"/>
        <v>313984</v>
      </c>
      <c r="N114" s="180">
        <f t="shared" si="91"/>
        <v>315919</v>
      </c>
      <c r="O114" s="180">
        <f t="shared" si="91"/>
        <v>317891</v>
      </c>
      <c r="P114" s="180">
        <f t="shared" si="91"/>
        <v>319902</v>
      </c>
      <c r="Q114" s="180">
        <f t="shared" si="91"/>
        <v>321952</v>
      </c>
      <c r="R114" s="180">
        <f t="shared" si="91"/>
        <v>324042</v>
      </c>
      <c r="S114" s="180">
        <f t="shared" si="91"/>
        <v>326171</v>
      </c>
      <c r="T114" s="180">
        <f t="shared" si="91"/>
        <v>328341</v>
      </c>
      <c r="U114" s="180">
        <f t="shared" si="91"/>
        <v>330553</v>
      </c>
      <c r="V114" s="180">
        <f t="shared" si="91"/>
        <v>332806</v>
      </c>
      <c r="W114" s="180">
        <f t="shared" si="91"/>
        <v>335101</v>
      </c>
    </row>
    <row r="115" spans="2:23" outlineLevel="1">
      <c r="B115" s="16"/>
    </row>
    <row r="116" spans="2:23" outlineLevel="1">
      <c r="B116" s="16"/>
    </row>
    <row r="117" spans="2:23" outlineLevel="1">
      <c r="B117" s="402" t="s">
        <v>207</v>
      </c>
      <c r="C117" s="403"/>
      <c r="D117" s="403"/>
      <c r="E117" s="403"/>
      <c r="F117" s="403"/>
      <c r="G117" s="403"/>
      <c r="H117" s="403"/>
      <c r="I117" s="403"/>
      <c r="J117" s="403"/>
      <c r="K117" s="403"/>
      <c r="L117" s="403"/>
      <c r="M117" s="403"/>
      <c r="N117" s="403"/>
      <c r="O117" s="403"/>
      <c r="P117" s="403"/>
      <c r="Q117" s="403"/>
      <c r="R117" s="403"/>
      <c r="S117" s="403"/>
      <c r="T117" s="403"/>
      <c r="U117" s="403"/>
      <c r="V117" s="403"/>
      <c r="W117" s="403"/>
    </row>
    <row r="118" spans="2:23" outlineLevel="1">
      <c r="B118" s="95" t="s">
        <v>208</v>
      </c>
      <c r="C118" s="91" t="s">
        <v>102</v>
      </c>
      <c r="D118" s="32">
        <v>663.99147018489577</v>
      </c>
      <c r="E118" s="32">
        <v>3014.3228637332372</v>
      </c>
      <c r="F118" s="32">
        <v>6364.6209755100763</v>
      </c>
      <c r="G118" s="32">
        <v>9640.3133041200726</v>
      </c>
      <c r="H118" s="32">
        <v>12789.175801346437</v>
      </c>
      <c r="I118" s="32">
        <v>16739.454833911568</v>
      </c>
      <c r="J118" s="32">
        <v>20425.677781412185</v>
      </c>
      <c r="K118" s="32">
        <v>22601.499922343781</v>
      </c>
      <c r="L118" s="32">
        <v>24745.635333067636</v>
      </c>
      <c r="M118" s="32">
        <v>26858.08401358375</v>
      </c>
      <c r="N118" s="32">
        <v>28938.845963892123</v>
      </c>
      <c r="O118" s="32">
        <v>30987.921183992752</v>
      </c>
      <c r="P118" s="32">
        <v>32994.747430483061</v>
      </c>
      <c r="Q118" s="32">
        <v>34969.886946765626</v>
      </c>
      <c r="R118" s="32">
        <v>36913.339732840454</v>
      </c>
      <c r="S118" s="32">
        <v>38825.105788707537</v>
      </c>
      <c r="T118" s="32">
        <v>40705.185114366875</v>
      </c>
      <c r="U118" s="32">
        <v>42543.015466415891</v>
      </c>
      <c r="V118" s="32">
        <v>44349.159088257169</v>
      </c>
      <c r="W118" s="32">
        <v>46123.615979890703</v>
      </c>
    </row>
    <row r="119" spans="2:23" outlineLevel="1">
      <c r="B119" s="95" t="s">
        <v>209</v>
      </c>
      <c r="C119" s="93" t="s">
        <v>150</v>
      </c>
      <c r="D119" s="140">
        <f t="shared" ref="D119:W119" si="92">D118*$D$10</f>
        <v>7507.419557645524</v>
      </c>
      <c r="E119" s="140">
        <f t="shared" si="92"/>
        <v>34081.441458799847</v>
      </c>
      <c r="F119" s="140">
        <f t="shared" si="92"/>
        <v>71961.587059604673</v>
      </c>
      <c r="G119" s="140">
        <f t="shared" si="92"/>
        <v>108998.20237303359</v>
      </c>
      <c r="H119" s="140">
        <f t="shared" si="92"/>
        <v>144600.81619792347</v>
      </c>
      <c r="I119" s="140">
        <f t="shared" si="92"/>
        <v>189264.64607962113</v>
      </c>
      <c r="J119" s="140">
        <f t="shared" si="92"/>
        <v>230942.92583553688</v>
      </c>
      <c r="K119" s="140">
        <f t="shared" si="92"/>
        <v>255543.85887197996</v>
      </c>
      <c r="L119" s="140">
        <f t="shared" si="92"/>
        <v>279786.52589332924</v>
      </c>
      <c r="M119" s="140">
        <f t="shared" si="92"/>
        <v>303670.92689958465</v>
      </c>
      <c r="N119" s="140">
        <f t="shared" si="92"/>
        <v>327197.06189074629</v>
      </c>
      <c r="O119" s="140">
        <f t="shared" si="92"/>
        <v>350364.93086681404</v>
      </c>
      <c r="P119" s="140">
        <f t="shared" si="92"/>
        <v>373055.11182275671</v>
      </c>
      <c r="Q119" s="140">
        <f t="shared" si="92"/>
        <v>395387.02676360554</v>
      </c>
      <c r="R119" s="140">
        <f t="shared" si="92"/>
        <v>417360.67568936059</v>
      </c>
      <c r="S119" s="140">
        <f t="shared" si="92"/>
        <v>438976.05860002176</v>
      </c>
      <c r="T119" s="140">
        <f t="shared" si="92"/>
        <v>460233.17549558909</v>
      </c>
      <c r="U119" s="140">
        <f t="shared" si="92"/>
        <v>481012.60437103128</v>
      </c>
      <c r="V119" s="140">
        <f t="shared" si="92"/>
        <v>501433.76723137969</v>
      </c>
      <c r="W119" s="140">
        <f t="shared" si="92"/>
        <v>521496.66407663422</v>
      </c>
    </row>
    <row r="120" spans="2:23" outlineLevel="1">
      <c r="B120" s="94" t="s">
        <v>210</v>
      </c>
      <c r="C120" s="93" t="s">
        <v>150</v>
      </c>
      <c r="D120" s="180">
        <f>D119</f>
        <v>7507.419557645524</v>
      </c>
      <c r="E120" s="180">
        <f t="shared" ref="E120:G120" si="93">E119</f>
        <v>34081.441458799847</v>
      </c>
      <c r="F120" s="180">
        <f t="shared" si="93"/>
        <v>71961.587059604673</v>
      </c>
      <c r="G120" s="180">
        <f t="shared" si="93"/>
        <v>108998.20237303359</v>
      </c>
      <c r="H120" s="180">
        <f>H119</f>
        <v>144600.81619792347</v>
      </c>
      <c r="I120" s="180">
        <f t="shared" ref="I120:W120" si="94">I119</f>
        <v>189264.64607962113</v>
      </c>
      <c r="J120" s="180">
        <f t="shared" si="94"/>
        <v>230942.92583553688</v>
      </c>
      <c r="K120" s="180">
        <f t="shared" si="94"/>
        <v>255543.85887197996</v>
      </c>
      <c r="L120" s="180">
        <f t="shared" si="94"/>
        <v>279786.52589332924</v>
      </c>
      <c r="M120" s="180">
        <f t="shared" si="94"/>
        <v>303670.92689958465</v>
      </c>
      <c r="N120" s="180">
        <f t="shared" si="94"/>
        <v>327197.06189074629</v>
      </c>
      <c r="O120" s="180">
        <f t="shared" si="94"/>
        <v>350364.93086681404</v>
      </c>
      <c r="P120" s="180">
        <f t="shared" si="94"/>
        <v>373055.11182275671</v>
      </c>
      <c r="Q120" s="180">
        <f t="shared" si="94"/>
        <v>395387.02676360554</v>
      </c>
      <c r="R120" s="180">
        <f t="shared" si="94"/>
        <v>417360.67568936059</v>
      </c>
      <c r="S120" s="180">
        <f t="shared" si="94"/>
        <v>438976.05860002176</v>
      </c>
      <c r="T120" s="180">
        <f t="shared" si="94"/>
        <v>460233.17549558909</v>
      </c>
      <c r="U120" s="180">
        <f t="shared" si="94"/>
        <v>481012.60437103128</v>
      </c>
      <c r="V120" s="180">
        <f t="shared" si="94"/>
        <v>501433.76723137969</v>
      </c>
      <c r="W120" s="180">
        <f t="shared" si="94"/>
        <v>521496.66407663422</v>
      </c>
    </row>
    <row r="121" spans="2:23" outlineLevel="1">
      <c r="B121" s="96"/>
    </row>
    <row r="122" spans="2:23" outlineLevel="1">
      <c r="B122" s="3" t="s">
        <v>212</v>
      </c>
      <c r="C122" s="97" t="s">
        <v>150</v>
      </c>
      <c r="D122" s="141">
        <f>D120-D114</f>
        <v>-204727.6008532953</v>
      </c>
      <c r="E122" s="141">
        <f t="shared" ref="E122:W122" si="95">E120-E114</f>
        <v>-306428.57822902594</v>
      </c>
      <c r="F122" s="141">
        <f t="shared" si="95"/>
        <v>-261895.48892017259</v>
      </c>
      <c r="G122" s="141">
        <f t="shared" si="95"/>
        <v>-217601.29308645063</v>
      </c>
      <c r="H122" s="141">
        <f t="shared" si="95"/>
        <v>-192494.20354337062</v>
      </c>
      <c r="I122" s="141">
        <f t="shared" si="95"/>
        <v>-115662.35392037887</v>
      </c>
      <c r="J122" s="141">
        <f t="shared" si="95"/>
        <v>-77457.07416446312</v>
      </c>
      <c r="K122" s="141">
        <f t="shared" si="95"/>
        <v>-54681.141128020041</v>
      </c>
      <c r="L122" s="141">
        <f t="shared" si="95"/>
        <v>-32299.474106670765</v>
      </c>
      <c r="M122" s="141">
        <f t="shared" si="95"/>
        <v>-10313.073100415349</v>
      </c>
      <c r="N122" s="141">
        <f t="shared" si="95"/>
        <v>11278.061890746292</v>
      </c>
      <c r="O122" s="141">
        <f t="shared" si="95"/>
        <v>32473.930866814044</v>
      </c>
      <c r="P122" s="141">
        <f t="shared" si="95"/>
        <v>53153.111822756706</v>
      </c>
      <c r="Q122" s="141">
        <f t="shared" si="95"/>
        <v>73435.026763605536</v>
      </c>
      <c r="R122" s="141">
        <f t="shared" si="95"/>
        <v>93318.675689360593</v>
      </c>
      <c r="S122" s="141">
        <f t="shared" si="95"/>
        <v>112805.05860002176</v>
      </c>
      <c r="T122" s="141">
        <f t="shared" si="95"/>
        <v>131892.17549558909</v>
      </c>
      <c r="U122" s="141">
        <f t="shared" si="95"/>
        <v>150459.60437103128</v>
      </c>
      <c r="V122" s="141">
        <f t="shared" si="95"/>
        <v>168627.76723137969</v>
      </c>
      <c r="W122" s="141">
        <f t="shared" si="95"/>
        <v>186395.66407663422</v>
      </c>
    </row>
    <row r="123" spans="2:23" outlineLevel="1">
      <c r="B123" s="3" t="s">
        <v>213</v>
      </c>
      <c r="C123" s="97" t="s">
        <v>150</v>
      </c>
      <c r="D123" s="141">
        <f>D122*1/(1+$D$9)</f>
        <v>-188897.95243891428</v>
      </c>
      <c r="E123" s="141">
        <f>E122*1/(1+$E$9)*(1/(1+$D$9))</f>
        <v>-260874.10540958666</v>
      </c>
      <c r="F123" s="141">
        <f>F122*1/(1+$F$9)*(1/(1+$E$9))*(1/(1+$D$9))</f>
        <v>-205721.92422600155</v>
      </c>
      <c r="G123" s="141">
        <f>G122*1/(1+$G$9)*(1/(1+$F$9)*(1/(1+$E$9))*(1/(1+$D$9)))</f>
        <v>-157712.05298089818</v>
      </c>
      <c r="H123" s="141">
        <f>H122*1/(1+$H$9)*(1/(1+$G$9)*(1/(1+$F$9)*(1/(1+$E$9))*(1/(1+$D$9))))</f>
        <v>-128727.67430637332</v>
      </c>
      <c r="I123" s="141">
        <f>I122*(1/((1+$H$9)^($I$16-$G$16))*(1/(1+$G$9)*(1/(1+$F$9)*(1/(1+$E$9))*((1/(1+$D$9))))))</f>
        <v>-71366.95161762576</v>
      </c>
      <c r="J123" s="141">
        <f>J122*(1/((1+$H$9)^($J$16-$G$16))*(1/(1+$G$9)*(1/(1+$F$9)*(1/(1+$E$9))*((1/(1+$D$9))))))</f>
        <v>-44097.814002157655</v>
      </c>
      <c r="K123" s="141">
        <f>K122*(1/((1+$H$9)^($K$16-$G$16))*(1/(1+$G$9)*(1/(1+$F$9)*(1/(1+$E$9))*((1/(1+$D$9))))))</f>
        <v>-28723.965456363268</v>
      </c>
      <c r="L123" s="141">
        <f>L122*(1/((1+$H$9)^($L$16-$G$16))*(1/(1+$G$9)*(1/(1+$F$9)*(1/(1+$E$9))*((1/(1+$D$9))))))</f>
        <v>-15655.002135993134</v>
      </c>
      <c r="M123" s="141">
        <f>M122*(1/((1+$H$9)^($M$16-$G$16))*(1/(1+$G$9)*(1/(1+$F$9)*(1/(1+$E$9))*((1/(1+$D$9))))))</f>
        <v>-4612.0778493015969</v>
      </c>
      <c r="N123" s="141">
        <f>N122*(1/((1+$H$9)^($N$16-$G$16))*(1/(1+$G$9)*(1/(1+$F$9)*(1/(1+$E$9))*((1/(1+$D$9))))))</f>
        <v>4653.651533545155</v>
      </c>
      <c r="O123" s="141">
        <f>O122*(1/((1+$H$9)^($O$16-$G$16))*(1/(1+$G$9)*(1/(1+$F$9)*(1/(1+$E$9))*((1/(1+$D$9))))))</f>
        <v>12363.604435185052</v>
      </c>
      <c r="P123" s="141">
        <f>P122*(1/((1+$H$9)^($P$16-$G$16))*(1/(1+$G$9)*(1/(1+$F$9)*(1/(1+$E$9))*((1/(1+$D$9))))))</f>
        <v>18671.954842134604</v>
      </c>
      <c r="Q123" s="141">
        <f>Q122*(1/((1+$H$9)^($Q$16-$G$16))*(1/(1+$G$9)*(1/(1+$F$9)*(1/(1+$E$9))*((1/(1+$D$9))))))</f>
        <v>23802.096084112956</v>
      </c>
      <c r="R123" s="141">
        <f>R122*(1/((1+$H$9)^($R$16-$G$16))*(1/(1+$G$9)*(1/(1+$F$9)*(1/(1+$E$9))*((1/(1+$D$9))))))</f>
        <v>27908.170453026902</v>
      </c>
      <c r="S123" s="141">
        <f>S122*(1/((1+$H$9)^($S$16-$G$16))*(1/(1+$G$9)*(1/(1+$F$9)*(1/(1+$E$9))*((1/(1+$D$9))))))</f>
        <v>31127.355710701693</v>
      </c>
      <c r="T123" s="141">
        <f>T122*(1/((1+$H$9)^($T$16-$G$16))*(1/(1+$G$9)*(1/(1+$F$9)*(1/(1+$E$9))*((1/(1+$D$9))))))</f>
        <v>33580.220093352626</v>
      </c>
      <c r="U123" s="141">
        <f>U122*(1/((1+$H$9)^($U$16-$G$16))*(1/(1+$G$9)*(1/(1+$F$9)*(1/(1+$E$9))*((1/(1+$D$9))))))</f>
        <v>35345.593247657765</v>
      </c>
      <c r="V123" s="141">
        <f>V122*(1/((1+$H$9)^($V$16-$G$16))*(1/(1+$G$9)*(1/(1+$F$9)*(1/(1+$E$9))*((1/(1+$D$9))))))</f>
        <v>36550.666674935601</v>
      </c>
      <c r="W123" s="141">
        <f>W122*(1/((1+$H$9)^($W$16-$G$16))*(1/(1+$G$9)*(1/(1+$F$9)*(1/(1+$E$9))*((1/(1+$D$9))))))</f>
        <v>37278.023011058307</v>
      </c>
    </row>
    <row r="124" spans="2:23" outlineLevel="1">
      <c r="B124" s="98"/>
      <c r="C124" s="98"/>
      <c r="D124" s="98"/>
      <c r="E124" s="98"/>
      <c r="F124" s="98"/>
      <c r="G124" s="98"/>
      <c r="H124" s="98"/>
      <c r="I124" s="98"/>
      <c r="J124" s="98"/>
      <c r="K124" s="98"/>
      <c r="L124" s="98"/>
      <c r="M124" s="98"/>
      <c r="N124" s="98"/>
      <c r="O124" s="98"/>
      <c r="P124" s="98"/>
      <c r="Q124" s="98"/>
      <c r="R124" s="98"/>
      <c r="S124" s="98"/>
      <c r="T124" s="98"/>
      <c r="U124" s="98"/>
      <c r="V124" s="98"/>
      <c r="W124" s="98"/>
    </row>
    <row r="125" spans="2:23" outlineLevel="1">
      <c r="B125" s="35" t="s">
        <v>214</v>
      </c>
      <c r="C125" s="99" t="s">
        <v>150</v>
      </c>
      <c r="D125" s="100">
        <f>SUM(D123:W123)</f>
        <v>-845108.18433750467</v>
      </c>
      <c r="E125" s="98"/>
      <c r="F125" s="98"/>
      <c r="G125" s="98"/>
      <c r="H125" s="98"/>
    </row>
    <row r="126" spans="2:23" ht="4.9000000000000004" customHeight="1" outlineLevel="1"/>
    <row r="127" spans="2:23" outlineLevel="1">
      <c r="B127" s="35" t="s">
        <v>190</v>
      </c>
      <c r="C127" s="35"/>
      <c r="D127" s="181">
        <f>IFERROR(IRR(D122:W122),0)</f>
        <v>-2.7596345912149878E-2</v>
      </c>
    </row>
    <row r="128" spans="2:23" ht="4.9000000000000004" customHeight="1" outlineLevel="1"/>
    <row r="129" spans="2:23" outlineLevel="1">
      <c r="B129" s="35" t="s">
        <v>215</v>
      </c>
    </row>
    <row r="130" spans="2:23" outlineLevel="1">
      <c r="B130" s="3" t="s">
        <v>199</v>
      </c>
      <c r="C130" s="89"/>
      <c r="D130" s="90">
        <v>1</v>
      </c>
      <c r="E130" s="90">
        <v>2</v>
      </c>
      <c r="F130" s="90">
        <v>3</v>
      </c>
      <c r="G130" s="90">
        <v>4</v>
      </c>
      <c r="H130" s="90">
        <v>5</v>
      </c>
      <c r="I130" s="90">
        <v>6</v>
      </c>
      <c r="J130" s="90">
        <v>7</v>
      </c>
      <c r="K130" s="90">
        <v>8</v>
      </c>
      <c r="L130" s="90">
        <v>9</v>
      </c>
      <c r="M130" s="90">
        <v>10</v>
      </c>
      <c r="N130" s="90">
        <v>11</v>
      </c>
      <c r="O130" s="90">
        <v>12</v>
      </c>
      <c r="P130" s="90">
        <v>13</v>
      </c>
      <c r="Q130" s="90">
        <v>14</v>
      </c>
      <c r="R130" s="90">
        <v>15</v>
      </c>
      <c r="S130" s="90">
        <v>16</v>
      </c>
      <c r="T130" s="90">
        <v>17</v>
      </c>
      <c r="U130" s="90">
        <v>18</v>
      </c>
      <c r="V130" s="90">
        <v>19</v>
      </c>
      <c r="W130" s="90">
        <v>20</v>
      </c>
    </row>
    <row r="131" spans="2:23" outlineLevel="1">
      <c r="B131" s="3" t="s">
        <v>212</v>
      </c>
      <c r="C131" s="97" t="s">
        <v>150</v>
      </c>
      <c r="D131" s="140">
        <f>D122</f>
        <v>-204727.6008532953</v>
      </c>
      <c r="E131" s="140">
        <f>E122</f>
        <v>-306428.57822902594</v>
      </c>
      <c r="F131" s="140">
        <f t="shared" ref="F131:W131" si="96">F122</f>
        <v>-261895.48892017259</v>
      </c>
      <c r="G131" s="140">
        <f t="shared" si="96"/>
        <v>-217601.29308645063</v>
      </c>
      <c r="H131" s="140">
        <f t="shared" si="96"/>
        <v>-192494.20354337062</v>
      </c>
      <c r="I131" s="140">
        <f t="shared" si="96"/>
        <v>-115662.35392037887</v>
      </c>
      <c r="J131" s="140">
        <f t="shared" si="96"/>
        <v>-77457.07416446312</v>
      </c>
      <c r="K131" s="140">
        <f t="shared" si="96"/>
        <v>-54681.141128020041</v>
      </c>
      <c r="L131" s="140">
        <f t="shared" si="96"/>
        <v>-32299.474106670765</v>
      </c>
      <c r="M131" s="140">
        <f t="shared" si="96"/>
        <v>-10313.073100415349</v>
      </c>
      <c r="N131" s="140">
        <f t="shared" si="96"/>
        <v>11278.061890746292</v>
      </c>
      <c r="O131" s="140">
        <f t="shared" si="96"/>
        <v>32473.930866814044</v>
      </c>
      <c r="P131" s="140">
        <f t="shared" si="96"/>
        <v>53153.111822756706</v>
      </c>
      <c r="Q131" s="140">
        <f t="shared" si="96"/>
        <v>73435.026763605536</v>
      </c>
      <c r="R131" s="140">
        <f t="shared" si="96"/>
        <v>93318.675689360593</v>
      </c>
      <c r="S131" s="140">
        <f t="shared" si="96"/>
        <v>112805.05860002176</v>
      </c>
      <c r="T131" s="140">
        <f t="shared" si="96"/>
        <v>131892.17549558909</v>
      </c>
      <c r="U131" s="140">
        <f t="shared" si="96"/>
        <v>150459.60437103128</v>
      </c>
      <c r="V131" s="140">
        <f t="shared" si="96"/>
        <v>168627.76723137969</v>
      </c>
      <c r="W131" s="140">
        <f t="shared" si="96"/>
        <v>186395.66407663422</v>
      </c>
    </row>
    <row r="132" spans="2:23" outlineLevel="1">
      <c r="B132" s="101" t="s">
        <v>216</v>
      </c>
      <c r="C132" s="102" t="s">
        <v>150</v>
      </c>
      <c r="D132" s="182">
        <f>D111*1/(1+D102)</f>
        <v>-0.40237123139157127</v>
      </c>
      <c r="E132" s="182">
        <f>E111*1/(1+E102)*(1/(1+D102))</f>
        <v>4.1228499205456193E-7</v>
      </c>
      <c r="F132" s="182">
        <f>F111*1/(1+F102)*(1/(1+E102))*(1/(1+D102))</f>
        <v>-1.5250960163742482E-13</v>
      </c>
      <c r="G132" s="182">
        <f>G111*1/(1+G102)*(1/(1+F102)*(1/(1+E102))*(1/(1+D102)))</f>
        <v>4.0002448221824762E-20</v>
      </c>
      <c r="H132" s="182">
        <f>H111*1/(1+$H$9)*(1/(1+$G$9)*(1/(1+$F$9)*(1/(1+$E$9))*(1/(1+$D$9))))</f>
        <v>225195.96610336838</v>
      </c>
    </row>
    <row r="133" spans="2:23" outlineLevel="1">
      <c r="B133" s="3" t="s">
        <v>217</v>
      </c>
      <c r="C133" s="97" t="s">
        <v>150</v>
      </c>
      <c r="D133" s="141">
        <f>D131-D132</f>
        <v>-204727.19848206392</v>
      </c>
      <c r="E133" s="141">
        <f>D133+E131-E132</f>
        <v>-511155.77671150217</v>
      </c>
      <c r="F133" s="141">
        <f>E133+F131-F132</f>
        <v>-773051.26563167479</v>
      </c>
      <c r="G133" s="141">
        <f>F133+G131-G132</f>
        <v>-990652.55871812545</v>
      </c>
      <c r="H133" s="141">
        <f>G133+H131-H132</f>
        <v>-1408342.7283648646</v>
      </c>
      <c r="I133" s="141">
        <f t="shared" ref="I133" si="97">H133+I131</f>
        <v>-1524005.0822852436</v>
      </c>
      <c r="J133" s="141">
        <f t="shared" ref="J133" si="98">I133+J131</f>
        <v>-1601462.1564497068</v>
      </c>
      <c r="K133" s="141">
        <f t="shared" ref="K133" si="99">J133+K131</f>
        <v>-1656143.2975777269</v>
      </c>
      <c r="L133" s="141">
        <f t="shared" ref="L133" si="100">K133+L131</f>
        <v>-1688442.7716843977</v>
      </c>
      <c r="M133" s="141">
        <f t="shared" ref="M133" si="101">L133+M131</f>
        <v>-1698755.844784813</v>
      </c>
      <c r="N133" s="141">
        <f t="shared" ref="N133" si="102">M133+N131</f>
        <v>-1687477.7828940668</v>
      </c>
      <c r="O133" s="141">
        <f t="shared" ref="O133" si="103">N133+O131</f>
        <v>-1655003.8520272528</v>
      </c>
      <c r="P133" s="141">
        <f t="shared" ref="P133" si="104">O133+P131</f>
        <v>-1601850.7402044961</v>
      </c>
      <c r="Q133" s="141">
        <f t="shared" ref="Q133" si="105">P133+Q131</f>
        <v>-1528415.7134408904</v>
      </c>
      <c r="R133" s="141">
        <f t="shared" ref="R133" si="106">Q133+R131</f>
        <v>-1435097.0377515298</v>
      </c>
      <c r="S133" s="141">
        <f t="shared" ref="S133" si="107">R133+S131</f>
        <v>-1322291.9791515081</v>
      </c>
      <c r="T133" s="141">
        <f t="shared" ref="T133" si="108">S133+T131</f>
        <v>-1190399.8036559189</v>
      </c>
      <c r="U133" s="141">
        <f t="shared" ref="U133" si="109">T133+U131</f>
        <v>-1039940.1992848876</v>
      </c>
      <c r="V133" s="141">
        <f t="shared" ref="V133" si="110">U133+V131</f>
        <v>-871312.432053508</v>
      </c>
      <c r="W133" s="141">
        <f t="shared" ref="W133" si="111">V133+W131</f>
        <v>-684916.76797687379</v>
      </c>
    </row>
    <row r="134" spans="2:23" outlineLevel="1">
      <c r="B134" s="103"/>
    </row>
    <row r="136" spans="2:23" ht="15.6">
      <c r="B136" s="404" t="s">
        <v>222</v>
      </c>
      <c r="C136" s="405"/>
      <c r="D136" s="405"/>
      <c r="E136" s="405"/>
      <c r="F136" s="405"/>
      <c r="G136" s="405"/>
      <c r="H136" s="405"/>
      <c r="I136" s="405"/>
      <c r="J136" s="405"/>
      <c r="K136" s="405"/>
      <c r="L136" s="405"/>
      <c r="M136" s="405"/>
      <c r="N136" s="405"/>
      <c r="O136" s="405"/>
      <c r="P136" s="405"/>
      <c r="Q136" s="405"/>
      <c r="R136" s="405"/>
      <c r="S136" s="405"/>
      <c r="T136" s="405"/>
      <c r="U136" s="405"/>
      <c r="V136" s="405"/>
      <c r="W136" s="405"/>
    </row>
    <row r="137" spans="2:23" ht="15.6">
      <c r="B137" s="86"/>
      <c r="C137" s="86"/>
      <c r="D137" s="85"/>
      <c r="E137" s="85"/>
      <c r="F137" s="85"/>
      <c r="G137" s="85"/>
      <c r="H137" s="85"/>
      <c r="I137" s="85"/>
      <c r="J137" s="85"/>
      <c r="K137" s="85"/>
      <c r="L137" s="85"/>
      <c r="M137" s="85"/>
      <c r="N137" s="85"/>
      <c r="O137" s="85"/>
      <c r="P137" s="85"/>
      <c r="Q137" s="85"/>
      <c r="R137" s="85"/>
      <c r="S137" s="85"/>
      <c r="T137" s="85"/>
      <c r="U137" s="85"/>
      <c r="V137" s="85"/>
      <c r="W137" s="85"/>
    </row>
    <row r="138" spans="2:23" outlineLevel="1">
      <c r="B138" s="88"/>
      <c r="C138" s="81"/>
    </row>
    <row r="139" spans="2:23" outlineLevel="1">
      <c r="B139" s="3"/>
      <c r="C139" s="24" t="s">
        <v>93</v>
      </c>
      <c r="D139" s="24">
        <f>$C$3</f>
        <v>2024</v>
      </c>
      <c r="E139" s="24">
        <f>$C$3+1</f>
        <v>2025</v>
      </c>
      <c r="F139" s="24">
        <f>$C$3+2</f>
        <v>2026</v>
      </c>
      <c r="G139" s="24">
        <f>$C$3+3</f>
        <v>2027</v>
      </c>
      <c r="H139" s="24">
        <f>$C$3+4</f>
        <v>2028</v>
      </c>
      <c r="I139" s="24">
        <f>H139+1</f>
        <v>2029</v>
      </c>
      <c r="J139" s="24">
        <f t="shared" ref="J139" si="112">I139+1</f>
        <v>2030</v>
      </c>
      <c r="K139" s="24">
        <f t="shared" ref="K139" si="113">J139+1</f>
        <v>2031</v>
      </c>
      <c r="L139" s="24">
        <f t="shared" ref="L139" si="114">K139+1</f>
        <v>2032</v>
      </c>
      <c r="M139" s="24">
        <f t="shared" ref="M139" si="115">L139+1</f>
        <v>2033</v>
      </c>
      <c r="N139" s="24">
        <f t="shared" ref="N139" si="116">M139+1</f>
        <v>2034</v>
      </c>
      <c r="O139" s="24">
        <f t="shared" ref="O139" si="117">N139+1</f>
        <v>2035</v>
      </c>
      <c r="P139" s="24">
        <f t="shared" ref="P139" si="118">O139+1</f>
        <v>2036</v>
      </c>
      <c r="Q139" s="24">
        <f t="shared" ref="Q139" si="119">P139+1</f>
        <v>2037</v>
      </c>
      <c r="R139" s="24">
        <f t="shared" ref="R139" si="120">Q139+1</f>
        <v>2038</v>
      </c>
      <c r="S139" s="24">
        <f t="shared" ref="S139" si="121">R139+1</f>
        <v>2039</v>
      </c>
      <c r="T139" s="24">
        <f t="shared" ref="T139" si="122">S139+1</f>
        <v>2040</v>
      </c>
      <c r="U139" s="24">
        <f t="shared" ref="U139" si="123">T139+1</f>
        <v>2041</v>
      </c>
      <c r="V139" s="24">
        <f t="shared" ref="V139" si="124">U139+1</f>
        <v>2042</v>
      </c>
      <c r="W139" s="24">
        <f t="shared" ref="W139" si="125">V139+1</f>
        <v>2043</v>
      </c>
    </row>
    <row r="140" spans="2:23" outlineLevel="1">
      <c r="B140" s="3" t="s">
        <v>199</v>
      </c>
      <c r="C140" s="89"/>
      <c r="D140" s="90">
        <v>1</v>
      </c>
      <c r="E140" s="90">
        <v>2</v>
      </c>
      <c r="F140" s="90">
        <v>3</v>
      </c>
      <c r="G140" s="90">
        <v>4</v>
      </c>
      <c r="H140" s="90">
        <v>5</v>
      </c>
      <c r="I140" s="90">
        <v>6</v>
      </c>
      <c r="J140" s="90">
        <v>7</v>
      </c>
      <c r="K140" s="90">
        <v>8</v>
      </c>
      <c r="L140" s="90">
        <v>9</v>
      </c>
      <c r="M140" s="90">
        <v>10</v>
      </c>
      <c r="N140" s="90">
        <v>11</v>
      </c>
      <c r="O140" s="90">
        <v>12</v>
      </c>
      <c r="P140" s="90">
        <v>13</v>
      </c>
      <c r="Q140" s="90">
        <v>14</v>
      </c>
      <c r="R140" s="90">
        <v>15</v>
      </c>
      <c r="S140" s="90">
        <v>16</v>
      </c>
      <c r="T140" s="90">
        <v>17</v>
      </c>
      <c r="U140" s="90">
        <v>18</v>
      </c>
      <c r="V140" s="90">
        <v>19</v>
      </c>
      <c r="W140" s="90">
        <v>20</v>
      </c>
    </row>
    <row r="141" spans="2:23" outlineLevel="1">
      <c r="B141" s="402" t="s">
        <v>200</v>
      </c>
      <c r="C141" s="403"/>
      <c r="D141" s="403"/>
      <c r="E141" s="403"/>
      <c r="F141" s="403"/>
      <c r="G141" s="403"/>
      <c r="H141" s="403"/>
      <c r="I141" s="403"/>
      <c r="J141" s="403"/>
      <c r="K141" s="403"/>
      <c r="L141" s="403"/>
      <c r="M141" s="403"/>
      <c r="N141" s="403"/>
      <c r="O141" s="403"/>
      <c r="P141" s="403"/>
      <c r="Q141" s="403"/>
      <c r="R141" s="403"/>
      <c r="S141" s="403"/>
      <c r="T141" s="403"/>
      <c r="U141" s="403"/>
      <c r="V141" s="403"/>
      <c r="W141" s="403"/>
    </row>
    <row r="142" spans="2:23" outlineLevel="1">
      <c r="B142" s="3" t="s">
        <v>201</v>
      </c>
      <c r="C142" s="91" t="s">
        <v>150</v>
      </c>
      <c r="D142" s="32">
        <f>Επενδύσεις!D16</f>
        <v>852035.29267222644</v>
      </c>
      <c r="E142" s="32">
        <f>Επενδύσεις!E16</f>
        <v>1179007.5338832582</v>
      </c>
      <c r="F142" s="32">
        <f>Επενδύσεις!F16</f>
        <v>1124170.3099719095</v>
      </c>
      <c r="G142" s="32">
        <f>Επενδύσεις!G16</f>
        <v>1230029.0199560137</v>
      </c>
      <c r="H142" s="32">
        <f>Επενδύσεις!H16</f>
        <v>1681080.7057531015</v>
      </c>
      <c r="I142" s="92"/>
      <c r="J142" s="92"/>
      <c r="K142" s="92"/>
      <c r="L142" s="92"/>
      <c r="M142" s="92"/>
      <c r="N142" s="92"/>
      <c r="O142" s="92"/>
      <c r="P142" s="92"/>
      <c r="Q142" s="92"/>
      <c r="R142" s="92"/>
      <c r="S142" s="92"/>
      <c r="T142" s="92"/>
      <c r="U142" s="92"/>
      <c r="V142" s="92"/>
      <c r="W142" s="92"/>
    </row>
    <row r="143" spans="2:23" outlineLevel="1">
      <c r="B143" s="3" t="s">
        <v>202</v>
      </c>
      <c r="C143" s="91" t="s">
        <v>150</v>
      </c>
      <c r="D143" s="92"/>
      <c r="E143" s="92"/>
      <c r="F143" s="92"/>
      <c r="G143" s="92"/>
      <c r="H143" s="92"/>
      <c r="I143" s="32">
        <v>1132822</v>
      </c>
      <c r="J143" s="32">
        <v>1132822</v>
      </c>
      <c r="K143" s="32">
        <v>1132822</v>
      </c>
      <c r="L143" s="32">
        <v>1132822</v>
      </c>
      <c r="M143" s="32">
        <v>1132822</v>
      </c>
      <c r="N143" s="32">
        <v>1132822</v>
      </c>
      <c r="O143" s="32">
        <v>1132822</v>
      </c>
      <c r="P143" s="32">
        <v>1132822</v>
      </c>
      <c r="Q143" s="32">
        <v>1132822</v>
      </c>
      <c r="R143" s="32">
        <v>1132822</v>
      </c>
      <c r="S143" s="32">
        <v>1132822</v>
      </c>
      <c r="T143" s="32">
        <v>1132822</v>
      </c>
      <c r="U143" s="32">
        <v>1132822</v>
      </c>
      <c r="V143" s="32">
        <v>1132822</v>
      </c>
      <c r="W143" s="32">
        <v>1132822</v>
      </c>
    </row>
    <row r="144" spans="2:23" outlineLevel="1">
      <c r="B144" s="3" t="s">
        <v>203</v>
      </c>
      <c r="C144" s="93" t="s">
        <v>150</v>
      </c>
      <c r="D144" s="32">
        <v>502</v>
      </c>
      <c r="E144" s="32">
        <v>1258</v>
      </c>
      <c r="F144" s="32">
        <v>1949</v>
      </c>
      <c r="G144" s="32">
        <v>2907</v>
      </c>
      <c r="H144" s="32">
        <v>3924</v>
      </c>
      <c r="I144" s="32">
        <v>4799</v>
      </c>
      <c r="J144" s="32">
        <v>7612</v>
      </c>
      <c r="K144" s="32">
        <v>9474</v>
      </c>
      <c r="L144" s="32">
        <v>11373</v>
      </c>
      <c r="M144" s="32">
        <v>13308</v>
      </c>
      <c r="N144" s="32">
        <v>15282</v>
      </c>
      <c r="O144" s="32">
        <v>17293</v>
      </c>
      <c r="P144" s="32">
        <v>19343</v>
      </c>
      <c r="Q144" s="32">
        <v>21433</v>
      </c>
      <c r="R144" s="32">
        <v>23562</v>
      </c>
      <c r="S144" s="32">
        <v>25732</v>
      </c>
      <c r="T144" s="32">
        <v>27942</v>
      </c>
      <c r="U144" s="32">
        <v>30195</v>
      </c>
      <c r="V144" s="32">
        <v>32489</v>
      </c>
      <c r="W144" s="32">
        <v>34827</v>
      </c>
    </row>
    <row r="145" spans="2:23" outlineLevel="1">
      <c r="B145" s="94" t="s">
        <v>204</v>
      </c>
      <c r="C145" s="93" t="s">
        <v>150</v>
      </c>
      <c r="D145" s="180">
        <f>D142+D144</f>
        <v>852537.29267222644</v>
      </c>
      <c r="E145" s="180">
        <f>E142+E144</f>
        <v>1180265.5338832582</v>
      </c>
      <c r="F145" s="180">
        <f>F142+F144</f>
        <v>1126119.3099719095</v>
      </c>
      <c r="G145" s="180">
        <f>G142+G144</f>
        <v>1232936.0199560137</v>
      </c>
      <c r="H145" s="180">
        <f>H142+H144</f>
        <v>1685004.7057531015</v>
      </c>
      <c r="I145" s="180">
        <f>I143+I144</f>
        <v>1137621</v>
      </c>
      <c r="J145" s="180">
        <f t="shared" ref="J145:W145" si="126">J143+J144</f>
        <v>1140434</v>
      </c>
      <c r="K145" s="180">
        <f t="shared" si="126"/>
        <v>1142296</v>
      </c>
      <c r="L145" s="180">
        <f t="shared" si="126"/>
        <v>1144195</v>
      </c>
      <c r="M145" s="180">
        <f t="shared" si="126"/>
        <v>1146130</v>
      </c>
      <c r="N145" s="180">
        <f t="shared" si="126"/>
        <v>1148104</v>
      </c>
      <c r="O145" s="180">
        <f t="shared" si="126"/>
        <v>1150115</v>
      </c>
      <c r="P145" s="180">
        <f t="shared" si="126"/>
        <v>1152165</v>
      </c>
      <c r="Q145" s="180">
        <f t="shared" si="126"/>
        <v>1154255</v>
      </c>
      <c r="R145" s="180">
        <f t="shared" si="126"/>
        <v>1156384</v>
      </c>
      <c r="S145" s="180">
        <f t="shared" si="126"/>
        <v>1158554</v>
      </c>
      <c r="T145" s="180">
        <f t="shared" si="126"/>
        <v>1160764</v>
      </c>
      <c r="U145" s="180">
        <f t="shared" si="126"/>
        <v>1163017</v>
      </c>
      <c r="V145" s="180">
        <f t="shared" si="126"/>
        <v>1165311</v>
      </c>
      <c r="W145" s="180">
        <f t="shared" si="126"/>
        <v>1167649</v>
      </c>
    </row>
    <row r="146" spans="2:23" outlineLevel="1">
      <c r="B146" s="16"/>
    </row>
    <row r="147" spans="2:23" outlineLevel="1">
      <c r="B147" s="16"/>
    </row>
    <row r="148" spans="2:23" outlineLevel="1">
      <c r="B148" s="402" t="s">
        <v>207</v>
      </c>
      <c r="C148" s="403"/>
      <c r="D148" s="403"/>
      <c r="E148" s="403"/>
      <c r="F148" s="403"/>
      <c r="G148" s="403"/>
      <c r="H148" s="403"/>
      <c r="I148" s="403"/>
      <c r="J148" s="403"/>
      <c r="K148" s="403"/>
      <c r="L148" s="403"/>
      <c r="M148" s="403"/>
      <c r="N148" s="403"/>
      <c r="O148" s="403"/>
      <c r="P148" s="403"/>
      <c r="Q148" s="403"/>
      <c r="R148" s="403"/>
      <c r="S148" s="403"/>
      <c r="T148" s="403"/>
      <c r="U148" s="403"/>
      <c r="V148" s="403"/>
      <c r="W148" s="403"/>
    </row>
    <row r="149" spans="2:23" outlineLevel="1">
      <c r="B149" s="95" t="s">
        <v>208</v>
      </c>
      <c r="C149" s="91" t="s">
        <v>102</v>
      </c>
      <c r="D149" s="32">
        <v>1422.9374357316531</v>
      </c>
      <c r="E149" s="32">
        <v>6215.7976741299153</v>
      </c>
      <c r="F149" s="32">
        <v>12797.997889714705</v>
      </c>
      <c r="G149" s="32">
        <v>19125.565197434167</v>
      </c>
      <c r="H149" s="32">
        <v>25210.663709861397</v>
      </c>
      <c r="I149" s="32">
        <v>32836.603446524568</v>
      </c>
      <c r="J149" s="32">
        <v>39934.431013058711</v>
      </c>
      <c r="K149" s="32">
        <v>46271.777054607053</v>
      </c>
      <c r="L149" s="32">
        <v>51552.898755897339</v>
      </c>
      <c r="M149" s="32">
        <v>56834.020457187624</v>
      </c>
      <c r="N149" s="32">
        <v>62115.142158477909</v>
      </c>
      <c r="O149" s="32">
        <v>67396.263859768194</v>
      </c>
      <c r="P149" s="32">
        <v>72677.385561058472</v>
      </c>
      <c r="Q149" s="32">
        <v>77958.50726234875</v>
      </c>
      <c r="R149" s="32">
        <v>83239.628963639028</v>
      </c>
      <c r="S149" s="32">
        <v>88520.750664929306</v>
      </c>
      <c r="T149" s="32">
        <v>93801.872366219584</v>
      </c>
      <c r="U149" s="32">
        <v>98554.881897380837</v>
      </c>
      <c r="V149" s="32">
        <v>103307.89142854209</v>
      </c>
      <c r="W149" s="32">
        <v>108060.90095970334</v>
      </c>
    </row>
    <row r="150" spans="2:23" outlineLevel="1">
      <c r="B150" s="95" t="s">
        <v>209</v>
      </c>
      <c r="C150" s="93" t="s">
        <v>150</v>
      </c>
      <c r="D150" s="140">
        <f t="shared" ref="D150:W150" si="127">D149*$D$10</f>
        <v>16088.442117099936</v>
      </c>
      <c r="E150" s="140">
        <f t="shared" si="127"/>
        <v>70278.91640254989</v>
      </c>
      <c r="F150" s="140">
        <f t="shared" si="127"/>
        <v>144700.5631400593</v>
      </c>
      <c r="G150" s="140">
        <f t="shared" si="127"/>
        <v>216243.20290478942</v>
      </c>
      <c r="H150" s="140">
        <f t="shared" si="127"/>
        <v>285044.3692355479</v>
      </c>
      <c r="I150" s="140">
        <f t="shared" si="127"/>
        <v>371267.05686813005</v>
      </c>
      <c r="J150" s="140">
        <f t="shared" si="127"/>
        <v>451518.64424914832</v>
      </c>
      <c r="K150" s="140">
        <f t="shared" si="127"/>
        <v>523171.84726791462</v>
      </c>
      <c r="L150" s="140">
        <f t="shared" si="127"/>
        <v>582882.84978355328</v>
      </c>
      <c r="M150" s="140">
        <f t="shared" si="127"/>
        <v>642593.85229919187</v>
      </c>
      <c r="N150" s="140">
        <f t="shared" si="127"/>
        <v>702304.85481483047</v>
      </c>
      <c r="O150" s="140">
        <f t="shared" si="127"/>
        <v>762015.85733046907</v>
      </c>
      <c r="P150" s="140">
        <f t="shared" si="127"/>
        <v>821726.85984610755</v>
      </c>
      <c r="Q150" s="140">
        <f t="shared" si="127"/>
        <v>881437.86236174614</v>
      </c>
      <c r="R150" s="140">
        <f t="shared" si="127"/>
        <v>941148.86487738462</v>
      </c>
      <c r="S150" s="140">
        <f t="shared" si="127"/>
        <v>1000859.8673930232</v>
      </c>
      <c r="T150" s="140">
        <f t="shared" si="127"/>
        <v>1060570.8699086618</v>
      </c>
      <c r="U150" s="140">
        <f t="shared" si="127"/>
        <v>1114310.7721727365</v>
      </c>
      <c r="V150" s="140">
        <f t="shared" si="127"/>
        <v>1168050.6744368111</v>
      </c>
      <c r="W150" s="140">
        <f t="shared" si="127"/>
        <v>1221790.5767008858</v>
      </c>
    </row>
    <row r="151" spans="2:23" outlineLevel="1">
      <c r="B151" s="94" t="s">
        <v>210</v>
      </c>
      <c r="C151" s="93" t="s">
        <v>150</v>
      </c>
      <c r="D151" s="180">
        <f>D150</f>
        <v>16088.442117099936</v>
      </c>
      <c r="E151" s="180">
        <f t="shared" ref="E151:G151" si="128">E150</f>
        <v>70278.91640254989</v>
      </c>
      <c r="F151" s="180">
        <f t="shared" si="128"/>
        <v>144700.5631400593</v>
      </c>
      <c r="G151" s="180">
        <f t="shared" si="128"/>
        <v>216243.20290478942</v>
      </c>
      <c r="H151" s="180">
        <f>H150</f>
        <v>285044.3692355479</v>
      </c>
      <c r="I151" s="180">
        <f t="shared" ref="I151:W151" si="129">I150</f>
        <v>371267.05686813005</v>
      </c>
      <c r="J151" s="180">
        <f t="shared" si="129"/>
        <v>451518.64424914832</v>
      </c>
      <c r="K151" s="180">
        <f t="shared" si="129"/>
        <v>523171.84726791462</v>
      </c>
      <c r="L151" s="180">
        <f t="shared" si="129"/>
        <v>582882.84978355328</v>
      </c>
      <c r="M151" s="180">
        <f t="shared" si="129"/>
        <v>642593.85229919187</v>
      </c>
      <c r="N151" s="180">
        <f t="shared" si="129"/>
        <v>702304.85481483047</v>
      </c>
      <c r="O151" s="180">
        <f t="shared" si="129"/>
        <v>762015.85733046907</v>
      </c>
      <c r="P151" s="180">
        <f t="shared" si="129"/>
        <v>821726.85984610755</v>
      </c>
      <c r="Q151" s="180">
        <f t="shared" si="129"/>
        <v>881437.86236174614</v>
      </c>
      <c r="R151" s="180">
        <f t="shared" si="129"/>
        <v>941148.86487738462</v>
      </c>
      <c r="S151" s="180">
        <f t="shared" si="129"/>
        <v>1000859.8673930232</v>
      </c>
      <c r="T151" s="180">
        <f t="shared" si="129"/>
        <v>1060570.8699086618</v>
      </c>
      <c r="U151" s="180">
        <f t="shared" si="129"/>
        <v>1114310.7721727365</v>
      </c>
      <c r="V151" s="180">
        <f t="shared" si="129"/>
        <v>1168050.6744368111</v>
      </c>
      <c r="W151" s="180">
        <f t="shared" si="129"/>
        <v>1221790.5767008858</v>
      </c>
    </row>
    <row r="152" spans="2:23" outlineLevel="1">
      <c r="B152" s="96"/>
    </row>
    <row r="153" spans="2:23" outlineLevel="1">
      <c r="B153" s="3" t="s">
        <v>212</v>
      </c>
      <c r="C153" s="97" t="s">
        <v>150</v>
      </c>
      <c r="D153" s="141">
        <f>D151-D145</f>
        <v>-836448.85055512656</v>
      </c>
      <c r="E153" s="141">
        <f t="shared" ref="E153:W153" si="130">E151-E145</f>
        <v>-1109986.6174807083</v>
      </c>
      <c r="F153" s="141">
        <f t="shared" si="130"/>
        <v>-981418.74683185015</v>
      </c>
      <c r="G153" s="141">
        <f t="shared" si="130"/>
        <v>-1016692.8170512242</v>
      </c>
      <c r="H153" s="141">
        <f t="shared" si="130"/>
        <v>-1399960.3365175535</v>
      </c>
      <c r="I153" s="141">
        <f t="shared" si="130"/>
        <v>-766353.94313186989</v>
      </c>
      <c r="J153" s="141">
        <f t="shared" si="130"/>
        <v>-688915.35575085168</v>
      </c>
      <c r="K153" s="141">
        <f t="shared" si="130"/>
        <v>-619124.15273208544</v>
      </c>
      <c r="L153" s="141">
        <f t="shared" si="130"/>
        <v>-561312.15021644672</v>
      </c>
      <c r="M153" s="141">
        <f t="shared" si="130"/>
        <v>-503536.14770080813</v>
      </c>
      <c r="N153" s="141">
        <f t="shared" si="130"/>
        <v>-445799.14518516953</v>
      </c>
      <c r="O153" s="141">
        <f t="shared" si="130"/>
        <v>-388099.14266953093</v>
      </c>
      <c r="P153" s="141">
        <f t="shared" si="130"/>
        <v>-330438.14015389245</v>
      </c>
      <c r="Q153" s="141">
        <f t="shared" si="130"/>
        <v>-272817.13763825386</v>
      </c>
      <c r="R153" s="141">
        <f t="shared" si="130"/>
        <v>-215235.13512261538</v>
      </c>
      <c r="S153" s="141">
        <f t="shared" si="130"/>
        <v>-157694.13260697678</v>
      </c>
      <c r="T153" s="141">
        <f t="shared" si="130"/>
        <v>-100193.13009133819</v>
      </c>
      <c r="U153" s="141">
        <f t="shared" si="130"/>
        <v>-48706.22782726353</v>
      </c>
      <c r="V153" s="141">
        <f t="shared" si="130"/>
        <v>2739.6744368111249</v>
      </c>
      <c r="W153" s="141">
        <f t="shared" si="130"/>
        <v>54141.57670088578</v>
      </c>
    </row>
    <row r="154" spans="2:23" outlineLevel="1">
      <c r="B154" s="3" t="s">
        <v>213</v>
      </c>
      <c r="C154" s="97" t="s">
        <v>150</v>
      </c>
      <c r="D154" s="141">
        <f>D153*1/(1+$D$9)</f>
        <v>-771774.17471408611</v>
      </c>
      <c r="E154" s="141">
        <f>E153*1/(1+$E$9)*(1/(1+$D$9))</f>
        <v>-944973.1076827615</v>
      </c>
      <c r="F154" s="141">
        <f>F153*1/(1+$F$9)*(1/(1+$E$9))*(1/(1+$D$9))</f>
        <v>-770915.73399058997</v>
      </c>
      <c r="G154" s="141">
        <f>G153*1/(1+$G$9)*(1/(1+$F$9)*(1/(1+$E$9))*(1/(1+$D$9)))</f>
        <v>-736873.89056267263</v>
      </c>
      <c r="H154" s="141">
        <f>H153*1/(1+$H$9)*(1/(1+$G$9)*(1/(1+$F$9)*(1/(1+$E$9))*(1/(1+$D$9))))</f>
        <v>-936202.93454950047</v>
      </c>
      <c r="I154" s="141">
        <f>I153*(1/((1+$H$9)^($I$16-$G$16))*(1/(1+$G$9)*(1/(1+$F$9)*(1/(1+$E$9))*((1/(1+$D$9))))))</f>
        <v>-472862.11051107175</v>
      </c>
      <c r="J154" s="141">
        <f>J153*(1/((1+$H$9)^($J$16-$G$16))*(1/(1+$G$9)*(1/(1+$F$9)*(1/(1+$E$9))*((1/(1+$D$9))))))</f>
        <v>-392212.86820912932</v>
      </c>
      <c r="K154" s="141">
        <f>K153*(1/((1+$H$9)^($K$16-$G$16))*(1/(1+$G$9)*(1/(1+$F$9)*(1/(1+$E$9))*((1/(1+$D$9))))))</f>
        <v>-325225.48742428795</v>
      </c>
      <c r="L154" s="141">
        <f>L153*(1/((1+$H$9)^($L$16-$G$16))*(1/(1+$G$9)*(1/(1+$F$9)*(1/(1+$E$9))*((1/(1+$D$9))))))</f>
        <v>-272058.38960649009</v>
      </c>
      <c r="M154" s="141">
        <f>M153*(1/((1+$H$9)^($M$16-$G$16))*(1/(1+$G$9)*(1/(1+$F$9)*(1/(1+$E$9))*((1/(1+$D$9))))))</f>
        <v>-225184.8591124622</v>
      </c>
      <c r="N154" s="141">
        <f>N153*(1/((1+$H$9)^($N$16-$G$16))*(1/(1+$G$9)*(1/(1+$F$9)*(1/(1+$E$9))*((1/(1+$D$9))))))</f>
        <v>-183949.50264870407</v>
      </c>
      <c r="O154" s="141">
        <f>O153*(1/((1+$H$9)^($O$16-$G$16))*(1/(1+$G$9)*(1/(1+$F$9)*(1/(1+$E$9))*((1/(1+$D$9))))))</f>
        <v>-147758.65297243831</v>
      </c>
      <c r="P154" s="141">
        <f>P153*(1/((1+$H$9)^($P$16-$G$16))*(1/(1+$G$9)*(1/(1+$F$9)*(1/(1+$E$9))*((1/(1+$D$9))))))</f>
        <v>-116078.35965740889</v>
      </c>
      <c r="Q154" s="141">
        <f>Q153*(1/((1+$H$9)^($Q$16-$G$16))*(1/(1+$G$9)*(1/(1+$F$9)*(1/(1+$E$9))*((1/(1+$D$9))))))</f>
        <v>-88426.735982026381</v>
      </c>
      <c r="R154" s="141">
        <f>R153*(1/((1+$H$9)^($R$16-$G$16))*(1/(1+$G$9)*(1/(1+$F$9)*(1/(1+$E$9))*((1/(1+$D$9))))))</f>
        <v>-64368.882156855063</v>
      </c>
      <c r="S154" s="141">
        <f>S153*(1/((1+$H$9)^($S$16-$G$16))*(1/(1+$G$9)*(1/(1+$F$9)*(1/(1+$E$9))*((1/(1+$D$9))))))</f>
        <v>-43514.018077439148</v>
      </c>
      <c r="T154" s="141">
        <f>T153*(1/((1+$H$9)^($T$16-$G$16))*(1/(1+$G$9)*(1/(1+$F$9)*(1/(1+$E$9))*((1/(1+$D$9))))))</f>
        <v>-25509.529641669818</v>
      </c>
      <c r="U154" s="141">
        <f>U153*(1/((1+$H$9)^($U$16-$G$16))*(1/(1+$G$9)*(1/(1+$F$9)*(1/(1+$E$9))*((1/(1+$D$9))))))</f>
        <v>-11441.944996511404</v>
      </c>
      <c r="V154" s="141">
        <f>V153*(1/((1+$H$9)^($V$16-$G$16))*(1/(1+$G$9)*(1/(1+$F$9)*(1/(1+$E$9))*((1/(1+$D$9))))))</f>
        <v>593.83415188273341</v>
      </c>
      <c r="W154" s="141">
        <f>W153*(1/((1+$H$9)^($W$16-$G$16))*(1/(1+$G$9)*(1/(1+$F$9)*(1/(1+$E$9))*((1/(1+$D$9))))))</f>
        <v>10827.992979926848</v>
      </c>
    </row>
    <row r="155" spans="2:23" outlineLevel="1">
      <c r="B155" s="98"/>
      <c r="C155" s="98"/>
      <c r="D155" s="98"/>
      <c r="E155" s="98"/>
      <c r="F155" s="98"/>
      <c r="G155" s="98"/>
      <c r="H155" s="98"/>
      <c r="I155" s="98"/>
      <c r="J155" s="98"/>
      <c r="K155" s="98"/>
      <c r="L155" s="98"/>
      <c r="M155" s="98"/>
      <c r="N155" s="98"/>
      <c r="O155" s="98"/>
      <c r="P155" s="98"/>
      <c r="Q155" s="98"/>
      <c r="R155" s="98"/>
      <c r="S155" s="98"/>
      <c r="T155" s="98"/>
      <c r="U155" s="98"/>
      <c r="V155" s="98"/>
      <c r="W155" s="98"/>
    </row>
    <row r="156" spans="2:23" outlineLevel="1">
      <c r="B156" s="35" t="s">
        <v>214</v>
      </c>
      <c r="C156" s="99" t="s">
        <v>150</v>
      </c>
      <c r="D156" s="100">
        <f>SUM(D154:W154)</f>
        <v>-6517909.3553642947</v>
      </c>
      <c r="E156" s="98"/>
      <c r="F156" s="98"/>
      <c r="G156" s="98"/>
      <c r="H156" s="98"/>
    </row>
    <row r="157" spans="2:23" ht="4.9000000000000004" customHeight="1" outlineLevel="1"/>
    <row r="158" spans="2:23" outlineLevel="1">
      <c r="B158" s="35" t="s">
        <v>190</v>
      </c>
      <c r="C158" s="35"/>
      <c r="D158" s="181">
        <f>IFERROR(IRR(D153:W153),0)</f>
        <v>0</v>
      </c>
    </row>
    <row r="159" spans="2:23" ht="4.9000000000000004" customHeight="1" outlineLevel="1"/>
    <row r="160" spans="2:23" outlineLevel="1">
      <c r="B160" s="35" t="s">
        <v>215</v>
      </c>
    </row>
    <row r="161" spans="2:23" outlineLevel="1">
      <c r="B161" s="3" t="s">
        <v>199</v>
      </c>
      <c r="C161" s="89"/>
      <c r="D161" s="90">
        <v>1</v>
      </c>
      <c r="E161" s="90">
        <v>2</v>
      </c>
      <c r="F161" s="90">
        <v>3</v>
      </c>
      <c r="G161" s="90">
        <v>4</v>
      </c>
      <c r="H161" s="90">
        <v>5</v>
      </c>
      <c r="I161" s="90">
        <v>6</v>
      </c>
      <c r="J161" s="90">
        <v>7</v>
      </c>
      <c r="K161" s="90">
        <v>8</v>
      </c>
      <c r="L161" s="90">
        <v>9</v>
      </c>
      <c r="M161" s="90">
        <v>10</v>
      </c>
      <c r="N161" s="90">
        <v>11</v>
      </c>
      <c r="O161" s="90">
        <v>12</v>
      </c>
      <c r="P161" s="90">
        <v>13</v>
      </c>
      <c r="Q161" s="90">
        <v>14</v>
      </c>
      <c r="R161" s="90">
        <v>15</v>
      </c>
      <c r="S161" s="90">
        <v>16</v>
      </c>
      <c r="T161" s="90">
        <v>17</v>
      </c>
      <c r="U161" s="90">
        <v>18</v>
      </c>
      <c r="V161" s="90">
        <v>19</v>
      </c>
      <c r="W161" s="90">
        <v>20</v>
      </c>
    </row>
    <row r="162" spans="2:23" outlineLevel="1">
      <c r="B162" s="3" t="s">
        <v>212</v>
      </c>
      <c r="C162" s="97" t="s">
        <v>150</v>
      </c>
      <c r="D162" s="140">
        <f>D153</f>
        <v>-836448.85055512656</v>
      </c>
      <c r="E162" s="140">
        <f>E153</f>
        <v>-1109986.6174807083</v>
      </c>
      <c r="F162" s="140">
        <f t="shared" ref="F162:W162" si="131">F153</f>
        <v>-981418.74683185015</v>
      </c>
      <c r="G162" s="140">
        <f t="shared" si="131"/>
        <v>-1016692.8170512242</v>
      </c>
      <c r="H162" s="140">
        <f t="shared" si="131"/>
        <v>-1399960.3365175535</v>
      </c>
      <c r="I162" s="140">
        <f t="shared" si="131"/>
        <v>-766353.94313186989</v>
      </c>
      <c r="J162" s="140">
        <f t="shared" si="131"/>
        <v>-688915.35575085168</v>
      </c>
      <c r="K162" s="140">
        <f t="shared" si="131"/>
        <v>-619124.15273208544</v>
      </c>
      <c r="L162" s="140">
        <f t="shared" si="131"/>
        <v>-561312.15021644672</v>
      </c>
      <c r="M162" s="140">
        <f t="shared" si="131"/>
        <v>-503536.14770080813</v>
      </c>
      <c r="N162" s="140">
        <f t="shared" si="131"/>
        <v>-445799.14518516953</v>
      </c>
      <c r="O162" s="140">
        <f t="shared" si="131"/>
        <v>-388099.14266953093</v>
      </c>
      <c r="P162" s="140">
        <f t="shared" si="131"/>
        <v>-330438.14015389245</v>
      </c>
      <c r="Q162" s="140">
        <f t="shared" si="131"/>
        <v>-272817.13763825386</v>
      </c>
      <c r="R162" s="140">
        <f t="shared" si="131"/>
        <v>-215235.13512261538</v>
      </c>
      <c r="S162" s="140">
        <f t="shared" si="131"/>
        <v>-157694.13260697678</v>
      </c>
      <c r="T162" s="140">
        <f t="shared" si="131"/>
        <v>-100193.13009133819</v>
      </c>
      <c r="U162" s="140">
        <f t="shared" si="131"/>
        <v>-48706.22782726353</v>
      </c>
      <c r="V162" s="140">
        <f t="shared" si="131"/>
        <v>2739.6744368111249</v>
      </c>
      <c r="W162" s="140">
        <f t="shared" si="131"/>
        <v>54141.57670088578</v>
      </c>
    </row>
    <row r="163" spans="2:23" outlineLevel="1">
      <c r="B163" s="101" t="s">
        <v>216</v>
      </c>
      <c r="C163" s="102" t="s">
        <v>150</v>
      </c>
      <c r="D163" s="182">
        <f>D142*1/(1+D133)</f>
        <v>-4.161828329689194</v>
      </c>
      <c r="E163" s="182">
        <f>E142*1/(1+E133)*(1/(1+D133))</f>
        <v>1.126654444997701E-5</v>
      </c>
      <c r="F163" s="182">
        <f>F142*1/(1+F133)*(1/(1+E133))*(1/(1+D133))</f>
        <v>-1.3896279211383661E-11</v>
      </c>
      <c r="G163" s="182">
        <f>G142*1/(1+G133)*(1/(1+F133)*(1/(1+E133))*(1/(1+D133)))</f>
        <v>1.5348320204723536E-17</v>
      </c>
      <c r="H163" s="182">
        <f>H142*1/(1+$H$9)*(1/(1+$G$9)*(1/(1+$F$9)*(1/(1+$E$9))*(1/(1+$D$9))))</f>
        <v>1124198.05682178</v>
      </c>
    </row>
    <row r="164" spans="2:23" outlineLevel="1">
      <c r="B164" s="3" t="s">
        <v>217</v>
      </c>
      <c r="C164" s="97" t="s">
        <v>150</v>
      </c>
      <c r="D164" s="141">
        <f>D162-D163</f>
        <v>-836444.68872679689</v>
      </c>
      <c r="E164" s="141">
        <f>D164+E162-E163</f>
        <v>-1946431.3062187715</v>
      </c>
      <c r="F164" s="141">
        <f>E164+F162-F163</f>
        <v>-2927850.0530506214</v>
      </c>
      <c r="G164" s="141">
        <f>F164+G162-G163</f>
        <v>-3944542.8701018458</v>
      </c>
      <c r="H164" s="141">
        <f>G164+H162-H163</f>
        <v>-6468701.2634411799</v>
      </c>
      <c r="I164" s="141">
        <f t="shared" ref="I164" si="132">H164+I162</f>
        <v>-7235055.2065730495</v>
      </c>
      <c r="J164" s="141">
        <f t="shared" ref="J164" si="133">I164+J162</f>
        <v>-7923970.5623239009</v>
      </c>
      <c r="K164" s="141">
        <f t="shared" ref="K164" si="134">J164+K162</f>
        <v>-8543094.7150559872</v>
      </c>
      <c r="L164" s="141">
        <f t="shared" ref="L164" si="135">K164+L162</f>
        <v>-9104406.8652724344</v>
      </c>
      <c r="M164" s="141">
        <f t="shared" ref="M164" si="136">L164+M162</f>
        <v>-9607943.0129732434</v>
      </c>
      <c r="N164" s="141">
        <f t="shared" ref="N164" si="137">M164+N162</f>
        <v>-10053742.158158412</v>
      </c>
      <c r="O164" s="141">
        <f t="shared" ref="O164" si="138">N164+O162</f>
        <v>-10441841.300827943</v>
      </c>
      <c r="P164" s="141">
        <f t="shared" ref="P164" si="139">O164+P162</f>
        <v>-10772279.440981835</v>
      </c>
      <c r="Q164" s="141">
        <f t="shared" ref="Q164" si="140">P164+Q162</f>
        <v>-11045096.578620089</v>
      </c>
      <c r="R164" s="141">
        <f t="shared" ref="R164" si="141">Q164+R162</f>
        <v>-11260331.713742705</v>
      </c>
      <c r="S164" s="141">
        <f t="shared" ref="S164" si="142">R164+S162</f>
        <v>-11418025.846349683</v>
      </c>
      <c r="T164" s="141">
        <f t="shared" ref="T164" si="143">S164+T162</f>
        <v>-11518218.97644102</v>
      </c>
      <c r="U164" s="141">
        <f t="shared" ref="U164" si="144">T164+U162</f>
        <v>-11566925.204268284</v>
      </c>
      <c r="V164" s="141">
        <f t="shared" ref="V164" si="145">U164+V162</f>
        <v>-11564185.529831473</v>
      </c>
      <c r="W164" s="141">
        <f t="shared" ref="W164" si="146">V164+W162</f>
        <v>-11510043.953130588</v>
      </c>
    </row>
    <row r="165" spans="2:23" outlineLevel="1">
      <c r="B165" s="103"/>
    </row>
    <row r="167" spans="2:23" ht="15.6">
      <c r="B167" s="404" t="s">
        <v>223</v>
      </c>
      <c r="C167" s="405"/>
      <c r="D167" s="405"/>
      <c r="E167" s="405"/>
      <c r="F167" s="405"/>
      <c r="G167" s="405"/>
      <c r="H167" s="405"/>
      <c r="I167" s="405"/>
      <c r="J167" s="405"/>
      <c r="K167" s="405"/>
      <c r="L167" s="405"/>
      <c r="M167" s="405"/>
      <c r="N167" s="405"/>
      <c r="O167" s="405"/>
      <c r="P167" s="405"/>
      <c r="Q167" s="405"/>
      <c r="R167" s="405"/>
      <c r="S167" s="405"/>
      <c r="T167" s="405"/>
      <c r="U167" s="405"/>
      <c r="V167" s="405"/>
      <c r="W167" s="405"/>
    </row>
    <row r="168" spans="2:23" ht="15.6">
      <c r="B168" s="86"/>
      <c r="C168" s="86"/>
      <c r="D168" s="85"/>
      <c r="E168" s="85"/>
      <c r="F168" s="85"/>
      <c r="G168" s="85"/>
      <c r="H168" s="85"/>
      <c r="I168" s="85"/>
      <c r="J168" s="85"/>
      <c r="K168" s="85"/>
      <c r="L168" s="85"/>
      <c r="M168" s="85"/>
      <c r="N168" s="85"/>
      <c r="O168" s="85"/>
      <c r="P168" s="85"/>
      <c r="Q168" s="85"/>
      <c r="R168" s="85"/>
      <c r="S168" s="85"/>
      <c r="T168" s="85"/>
      <c r="U168" s="85"/>
      <c r="V168" s="85"/>
      <c r="W168" s="85"/>
    </row>
    <row r="169" spans="2:23" outlineLevel="1">
      <c r="B169" s="88"/>
      <c r="C169" s="81"/>
    </row>
    <row r="170" spans="2:23" outlineLevel="1">
      <c r="B170" s="3"/>
      <c r="C170" s="24" t="s">
        <v>93</v>
      </c>
      <c r="D170" s="24">
        <f>$C$3</f>
        <v>2024</v>
      </c>
      <c r="E170" s="24">
        <f>$C$3+1</f>
        <v>2025</v>
      </c>
      <c r="F170" s="24">
        <f>$C$3+2</f>
        <v>2026</v>
      </c>
      <c r="G170" s="24">
        <f>$C$3+3</f>
        <v>2027</v>
      </c>
      <c r="H170" s="24">
        <f>$C$3+4</f>
        <v>2028</v>
      </c>
      <c r="I170" s="24">
        <f>H170+1</f>
        <v>2029</v>
      </c>
      <c r="J170" s="24">
        <f t="shared" ref="J170" si="147">I170+1</f>
        <v>2030</v>
      </c>
      <c r="K170" s="24">
        <f t="shared" ref="K170" si="148">J170+1</f>
        <v>2031</v>
      </c>
      <c r="L170" s="24">
        <f t="shared" ref="L170" si="149">K170+1</f>
        <v>2032</v>
      </c>
      <c r="M170" s="24">
        <f t="shared" ref="M170" si="150">L170+1</f>
        <v>2033</v>
      </c>
      <c r="N170" s="24">
        <f t="shared" ref="N170" si="151">M170+1</f>
        <v>2034</v>
      </c>
      <c r="O170" s="24">
        <f t="shared" ref="O170" si="152">N170+1</f>
        <v>2035</v>
      </c>
      <c r="P170" s="24">
        <f t="shared" ref="P170" si="153">O170+1</f>
        <v>2036</v>
      </c>
      <c r="Q170" s="24">
        <f t="shared" ref="Q170" si="154">P170+1</f>
        <v>2037</v>
      </c>
      <c r="R170" s="24">
        <f t="shared" ref="R170" si="155">Q170+1</f>
        <v>2038</v>
      </c>
      <c r="S170" s="24">
        <f t="shared" ref="S170" si="156">R170+1</f>
        <v>2039</v>
      </c>
      <c r="T170" s="24">
        <f t="shared" ref="T170" si="157">S170+1</f>
        <v>2040</v>
      </c>
      <c r="U170" s="24">
        <f t="shared" ref="U170" si="158">T170+1</f>
        <v>2041</v>
      </c>
      <c r="V170" s="24">
        <f t="shared" ref="V170" si="159">U170+1</f>
        <v>2042</v>
      </c>
      <c r="W170" s="24">
        <f t="shared" ref="W170" si="160">V170+1</f>
        <v>2043</v>
      </c>
    </row>
    <row r="171" spans="2:23" outlineLevel="1">
      <c r="B171" s="3" t="s">
        <v>199</v>
      </c>
      <c r="C171" s="89"/>
      <c r="D171" s="90">
        <v>1</v>
      </c>
      <c r="E171" s="90">
        <v>2</v>
      </c>
      <c r="F171" s="90">
        <v>3</v>
      </c>
      <c r="G171" s="90">
        <v>4</v>
      </c>
      <c r="H171" s="90">
        <v>5</v>
      </c>
      <c r="I171" s="90">
        <v>6</v>
      </c>
      <c r="J171" s="90">
        <v>7</v>
      </c>
      <c r="K171" s="90">
        <v>8</v>
      </c>
      <c r="L171" s="90">
        <v>9</v>
      </c>
      <c r="M171" s="90">
        <v>10</v>
      </c>
      <c r="N171" s="90">
        <v>11</v>
      </c>
      <c r="O171" s="90">
        <v>12</v>
      </c>
      <c r="P171" s="90">
        <v>13</v>
      </c>
      <c r="Q171" s="90">
        <v>14</v>
      </c>
      <c r="R171" s="90">
        <v>15</v>
      </c>
      <c r="S171" s="90">
        <v>16</v>
      </c>
      <c r="T171" s="90">
        <v>17</v>
      </c>
      <c r="U171" s="90">
        <v>18</v>
      </c>
      <c r="V171" s="90">
        <v>19</v>
      </c>
      <c r="W171" s="90">
        <v>20</v>
      </c>
    </row>
    <row r="172" spans="2:23" outlineLevel="1">
      <c r="B172" s="402" t="s">
        <v>200</v>
      </c>
      <c r="C172" s="403"/>
      <c r="D172" s="403"/>
      <c r="E172" s="403"/>
      <c r="F172" s="403"/>
      <c r="G172" s="403"/>
      <c r="H172" s="403"/>
      <c r="I172" s="403"/>
      <c r="J172" s="403"/>
      <c r="K172" s="403"/>
      <c r="L172" s="403"/>
      <c r="M172" s="403"/>
      <c r="N172" s="403"/>
      <c r="O172" s="403"/>
      <c r="P172" s="403"/>
      <c r="Q172" s="403"/>
      <c r="R172" s="403"/>
      <c r="S172" s="403"/>
      <c r="T172" s="403"/>
      <c r="U172" s="403"/>
      <c r="V172" s="403"/>
      <c r="W172" s="403"/>
    </row>
    <row r="173" spans="2:23" outlineLevel="1">
      <c r="B173" s="3" t="s">
        <v>201</v>
      </c>
      <c r="C173" s="91" t="s">
        <v>150</v>
      </c>
      <c r="D173" s="32">
        <f>Επενδύσεις!D17</f>
        <v>391936.53913783544</v>
      </c>
      <c r="E173" s="32">
        <f>Επενδύσεις!E17</f>
        <v>698074.51419868227</v>
      </c>
      <c r="F173" s="32">
        <f>Επενδύσεις!F17</f>
        <v>683495.23099679942</v>
      </c>
      <c r="G173" s="32">
        <f>Επενδύσεις!G17</f>
        <v>665896.16964128683</v>
      </c>
      <c r="H173" s="32">
        <f>Επενδύσεις!H17</f>
        <v>716066.63834079821</v>
      </c>
      <c r="I173" s="92"/>
      <c r="J173" s="92"/>
      <c r="K173" s="92"/>
      <c r="L173" s="92"/>
      <c r="M173" s="92"/>
      <c r="N173" s="92"/>
      <c r="O173" s="92"/>
      <c r="P173" s="92"/>
      <c r="Q173" s="92"/>
      <c r="R173" s="92"/>
      <c r="S173" s="92"/>
      <c r="T173" s="92"/>
      <c r="U173" s="92"/>
      <c r="V173" s="92"/>
      <c r="W173" s="92"/>
    </row>
    <row r="174" spans="2:23" outlineLevel="1">
      <c r="B174" s="3" t="s">
        <v>202</v>
      </c>
      <c r="C174" s="91" t="s">
        <v>150</v>
      </c>
      <c r="D174" s="92"/>
      <c r="E174" s="92"/>
      <c r="F174" s="92"/>
      <c r="G174" s="92"/>
      <c r="H174" s="92"/>
      <c r="I174" s="32">
        <v>620777</v>
      </c>
      <c r="J174" s="32">
        <v>620777</v>
      </c>
      <c r="K174" s="32">
        <v>620777</v>
      </c>
      <c r="L174" s="32">
        <v>620777</v>
      </c>
      <c r="M174" s="32">
        <v>620777</v>
      </c>
      <c r="N174" s="32">
        <v>620777</v>
      </c>
      <c r="O174" s="32">
        <v>620777</v>
      </c>
      <c r="P174" s="32">
        <v>620777</v>
      </c>
      <c r="Q174" s="32">
        <v>620777</v>
      </c>
      <c r="R174" s="32">
        <v>620777</v>
      </c>
      <c r="S174" s="32">
        <v>620777</v>
      </c>
      <c r="T174" s="32">
        <v>620777</v>
      </c>
      <c r="U174" s="32">
        <v>620777</v>
      </c>
      <c r="V174" s="32">
        <v>620777</v>
      </c>
      <c r="W174" s="32">
        <v>620777</v>
      </c>
    </row>
    <row r="175" spans="2:23" outlineLevel="1">
      <c r="B175" s="3" t="s">
        <v>203</v>
      </c>
      <c r="C175" s="93" t="s">
        <v>150</v>
      </c>
      <c r="D175" s="32">
        <v>46</v>
      </c>
      <c r="E175" s="32">
        <v>117</v>
      </c>
      <c r="F175" s="32">
        <v>190</v>
      </c>
      <c r="G175" s="32">
        <v>266</v>
      </c>
      <c r="H175" s="32">
        <v>346</v>
      </c>
      <c r="I175" s="32">
        <v>423</v>
      </c>
      <c r="J175" s="32">
        <v>3896</v>
      </c>
      <c r="K175" s="32">
        <v>5721</v>
      </c>
      <c r="L175" s="32">
        <v>7582</v>
      </c>
      <c r="M175" s="32">
        <v>9480</v>
      </c>
      <c r="N175" s="32">
        <v>11415</v>
      </c>
      <c r="O175" s="32">
        <v>13387</v>
      </c>
      <c r="P175" s="32">
        <v>15398</v>
      </c>
      <c r="Q175" s="32">
        <v>17448</v>
      </c>
      <c r="R175" s="32">
        <v>19538</v>
      </c>
      <c r="S175" s="32">
        <v>21667</v>
      </c>
      <c r="T175" s="32">
        <v>23837</v>
      </c>
      <c r="U175" s="32">
        <v>26049</v>
      </c>
      <c r="V175" s="32">
        <v>28302</v>
      </c>
      <c r="W175" s="32">
        <v>30597</v>
      </c>
    </row>
    <row r="176" spans="2:23" outlineLevel="1">
      <c r="B176" s="94" t="s">
        <v>204</v>
      </c>
      <c r="C176" s="93" t="s">
        <v>150</v>
      </c>
      <c r="D176" s="180">
        <f>D173+D175</f>
        <v>391982.53913783544</v>
      </c>
      <c r="E176" s="180">
        <f>E173+E175</f>
        <v>698191.51419868227</v>
      </c>
      <c r="F176" s="180">
        <f>F173+F175</f>
        <v>683685.23099679942</v>
      </c>
      <c r="G176" s="180">
        <f>G173+G175</f>
        <v>666162.16964128683</v>
      </c>
      <c r="H176" s="180">
        <f>H173+H175</f>
        <v>716412.63834079821</v>
      </c>
      <c r="I176" s="180">
        <f>I174+I175</f>
        <v>621200</v>
      </c>
      <c r="J176" s="180">
        <f t="shared" ref="J176:W176" si="161">J174+J175</f>
        <v>624673</v>
      </c>
      <c r="K176" s="180">
        <f t="shared" si="161"/>
        <v>626498</v>
      </c>
      <c r="L176" s="180">
        <f t="shared" si="161"/>
        <v>628359</v>
      </c>
      <c r="M176" s="180">
        <f t="shared" si="161"/>
        <v>630257</v>
      </c>
      <c r="N176" s="180">
        <f t="shared" si="161"/>
        <v>632192</v>
      </c>
      <c r="O176" s="180">
        <f t="shared" si="161"/>
        <v>634164</v>
      </c>
      <c r="P176" s="180">
        <f t="shared" si="161"/>
        <v>636175</v>
      </c>
      <c r="Q176" s="180">
        <f t="shared" si="161"/>
        <v>638225</v>
      </c>
      <c r="R176" s="180">
        <f t="shared" si="161"/>
        <v>640315</v>
      </c>
      <c r="S176" s="180">
        <f t="shared" si="161"/>
        <v>642444</v>
      </c>
      <c r="T176" s="180">
        <f t="shared" si="161"/>
        <v>644614</v>
      </c>
      <c r="U176" s="180">
        <f t="shared" si="161"/>
        <v>646826</v>
      </c>
      <c r="V176" s="180">
        <f t="shared" si="161"/>
        <v>649079</v>
      </c>
      <c r="W176" s="180">
        <f t="shared" si="161"/>
        <v>651374</v>
      </c>
    </row>
    <row r="177" spans="2:23" outlineLevel="1">
      <c r="B177" s="16"/>
    </row>
    <row r="178" spans="2:23" outlineLevel="1">
      <c r="B178" s="16"/>
    </row>
    <row r="179" spans="2:23" outlineLevel="1">
      <c r="B179" s="402" t="s">
        <v>207</v>
      </c>
      <c r="C179" s="403"/>
      <c r="D179" s="403"/>
      <c r="E179" s="403"/>
      <c r="F179" s="403"/>
      <c r="G179" s="403"/>
      <c r="H179" s="403"/>
      <c r="I179" s="403"/>
      <c r="J179" s="403"/>
      <c r="K179" s="403"/>
      <c r="L179" s="403"/>
      <c r="M179" s="403"/>
      <c r="N179" s="403"/>
      <c r="O179" s="403"/>
      <c r="P179" s="403"/>
      <c r="Q179" s="403"/>
      <c r="R179" s="403"/>
      <c r="S179" s="403"/>
      <c r="T179" s="403"/>
      <c r="U179" s="403"/>
      <c r="V179" s="403"/>
      <c r="W179" s="403"/>
    </row>
    <row r="180" spans="2:23" outlineLevel="1">
      <c r="B180" s="95" t="s">
        <v>208</v>
      </c>
      <c r="C180" s="91" t="s">
        <v>102</v>
      </c>
      <c r="D180" s="32">
        <v>6234.567501465398</v>
      </c>
      <c r="E180" s="32">
        <v>16570.194480632461</v>
      </c>
      <c r="F180" s="32">
        <v>24716.359098660654</v>
      </c>
      <c r="G180" s="32">
        <v>32652.903502516441</v>
      </c>
      <c r="H180" s="32">
        <v>40256.72814997453</v>
      </c>
      <c r="I180" s="32">
        <v>49678.249265076396</v>
      </c>
      <c r="J180" s="32">
        <v>58444.911289218267</v>
      </c>
      <c r="K180" s="32">
        <v>63641.535043287906</v>
      </c>
      <c r="L180" s="32">
        <v>68753.660850136905</v>
      </c>
      <c r="M180" s="32">
        <v>73781.288709765256</v>
      </c>
      <c r="N180" s="32">
        <v>78734.980865575548</v>
      </c>
      <c r="O180" s="32">
        <v>83604.175074165192</v>
      </c>
      <c r="P180" s="32">
        <v>88399.433578936776</v>
      </c>
      <c r="Q180" s="32">
        <v>93110.194136487713</v>
      </c>
      <c r="R180" s="32">
        <v>97736.456746818003</v>
      </c>
      <c r="S180" s="32">
        <v>102288.78365333023</v>
      </c>
      <c r="T180" s="32">
        <v>106756.61261262182</v>
      </c>
      <c r="U180" s="32">
        <v>111139.94362469275</v>
      </c>
      <c r="V180" s="32">
        <v>115449.33893294563</v>
      </c>
      <c r="W180" s="32">
        <v>119674.23629397785</v>
      </c>
    </row>
    <row r="181" spans="2:23" outlineLevel="1">
      <c r="B181" s="95" t="s">
        <v>209</v>
      </c>
      <c r="C181" s="93" t="s">
        <v>150</v>
      </c>
      <c r="D181" s="140">
        <f t="shared" ref="D181:W181" si="162">D180*$D$10</f>
        <v>70491.137455318516</v>
      </c>
      <c r="E181" s="140">
        <f t="shared" si="162"/>
        <v>187350.90389527092</v>
      </c>
      <c r="F181" s="140">
        <f t="shared" si="162"/>
        <v>279455.51414900669</v>
      </c>
      <c r="G181" s="140">
        <f t="shared" si="162"/>
        <v>369190.05345120211</v>
      </c>
      <c r="H181" s="140">
        <f t="shared" si="162"/>
        <v>455162.69682768703</v>
      </c>
      <c r="I181" s="140">
        <f t="shared" si="162"/>
        <v>561687.12531558622</v>
      </c>
      <c r="J181" s="140">
        <f t="shared" si="162"/>
        <v>660807.38949154632</v>
      </c>
      <c r="K181" s="140">
        <f t="shared" si="162"/>
        <v>719563.01596693473</v>
      </c>
      <c r="L181" s="140">
        <f t="shared" si="162"/>
        <v>777363.26640207286</v>
      </c>
      <c r="M181" s="140">
        <f t="shared" si="162"/>
        <v>834208.14079696091</v>
      </c>
      <c r="N181" s="140">
        <f t="shared" si="162"/>
        <v>890217.06115662993</v>
      </c>
      <c r="O181" s="140">
        <f t="shared" si="162"/>
        <v>945270.60547604878</v>
      </c>
      <c r="P181" s="140">
        <f t="shared" si="162"/>
        <v>999488.19576024869</v>
      </c>
      <c r="Q181" s="140">
        <f t="shared" si="162"/>
        <v>1052750.4100041983</v>
      </c>
      <c r="R181" s="140">
        <f t="shared" si="162"/>
        <v>1105057.2482078976</v>
      </c>
      <c r="S181" s="140">
        <f t="shared" si="162"/>
        <v>1156528.1323763782</v>
      </c>
      <c r="T181" s="140">
        <f t="shared" si="162"/>
        <v>1207043.6405046086</v>
      </c>
      <c r="U181" s="140">
        <f t="shared" si="162"/>
        <v>1256603.7725925886</v>
      </c>
      <c r="V181" s="140">
        <f t="shared" si="162"/>
        <v>1305327.9506453497</v>
      </c>
      <c r="W181" s="140">
        <f t="shared" si="162"/>
        <v>1353096.7526578605</v>
      </c>
    </row>
    <row r="182" spans="2:23" outlineLevel="1">
      <c r="B182" s="94" t="s">
        <v>210</v>
      </c>
      <c r="C182" s="93" t="s">
        <v>150</v>
      </c>
      <c r="D182" s="180">
        <f>D181</f>
        <v>70491.137455318516</v>
      </c>
      <c r="E182" s="180">
        <f t="shared" ref="E182:G182" si="163">E181</f>
        <v>187350.90389527092</v>
      </c>
      <c r="F182" s="180">
        <f t="shared" si="163"/>
        <v>279455.51414900669</v>
      </c>
      <c r="G182" s="180">
        <f t="shared" si="163"/>
        <v>369190.05345120211</v>
      </c>
      <c r="H182" s="180">
        <f>H181</f>
        <v>455162.69682768703</v>
      </c>
      <c r="I182" s="180">
        <f t="shared" ref="I182:W182" si="164">I181</f>
        <v>561687.12531558622</v>
      </c>
      <c r="J182" s="180">
        <f t="shared" si="164"/>
        <v>660807.38949154632</v>
      </c>
      <c r="K182" s="180">
        <f t="shared" si="164"/>
        <v>719563.01596693473</v>
      </c>
      <c r="L182" s="180">
        <f t="shared" si="164"/>
        <v>777363.26640207286</v>
      </c>
      <c r="M182" s="180">
        <f t="shared" si="164"/>
        <v>834208.14079696091</v>
      </c>
      <c r="N182" s="180">
        <f t="shared" si="164"/>
        <v>890217.06115662993</v>
      </c>
      <c r="O182" s="180">
        <f t="shared" si="164"/>
        <v>945270.60547604878</v>
      </c>
      <c r="P182" s="180">
        <f t="shared" si="164"/>
        <v>999488.19576024869</v>
      </c>
      <c r="Q182" s="180">
        <f t="shared" si="164"/>
        <v>1052750.4100041983</v>
      </c>
      <c r="R182" s="180">
        <f t="shared" si="164"/>
        <v>1105057.2482078976</v>
      </c>
      <c r="S182" s="180">
        <f t="shared" si="164"/>
        <v>1156528.1323763782</v>
      </c>
      <c r="T182" s="180">
        <f t="shared" si="164"/>
        <v>1207043.6405046086</v>
      </c>
      <c r="U182" s="180">
        <f t="shared" si="164"/>
        <v>1256603.7725925886</v>
      </c>
      <c r="V182" s="180">
        <f t="shared" si="164"/>
        <v>1305327.9506453497</v>
      </c>
      <c r="W182" s="180">
        <f t="shared" si="164"/>
        <v>1353096.7526578605</v>
      </c>
    </row>
    <row r="183" spans="2:23" outlineLevel="1">
      <c r="B183" s="96"/>
    </row>
    <row r="184" spans="2:23" outlineLevel="1">
      <c r="B184" s="3" t="s">
        <v>212</v>
      </c>
      <c r="C184" s="97" t="s">
        <v>150</v>
      </c>
      <c r="D184" s="141">
        <f>D182-D176</f>
        <v>-321491.40168251691</v>
      </c>
      <c r="E184" s="141">
        <f t="shared" ref="E184:W184" si="165">E182-E176</f>
        <v>-510840.61030341138</v>
      </c>
      <c r="F184" s="141">
        <f t="shared" si="165"/>
        <v>-404229.71684779273</v>
      </c>
      <c r="G184" s="141">
        <f t="shared" si="165"/>
        <v>-296972.11619008472</v>
      </c>
      <c r="H184" s="141">
        <f t="shared" si="165"/>
        <v>-261249.94151311117</v>
      </c>
      <c r="I184" s="141">
        <f t="shared" si="165"/>
        <v>-59512.874684413779</v>
      </c>
      <c r="J184" s="141">
        <f t="shared" si="165"/>
        <v>36134.389491546317</v>
      </c>
      <c r="K184" s="141">
        <f t="shared" si="165"/>
        <v>93065.015966934734</v>
      </c>
      <c r="L184" s="141">
        <f t="shared" si="165"/>
        <v>149004.26640207286</v>
      </c>
      <c r="M184" s="141">
        <f t="shared" si="165"/>
        <v>203951.14079696091</v>
      </c>
      <c r="N184" s="141">
        <f t="shared" si="165"/>
        <v>258025.06115662993</v>
      </c>
      <c r="O184" s="141">
        <f t="shared" si="165"/>
        <v>311106.60547604878</v>
      </c>
      <c r="P184" s="141">
        <f t="shared" si="165"/>
        <v>363313.19576024869</v>
      </c>
      <c r="Q184" s="141">
        <f t="shared" si="165"/>
        <v>414525.41000419832</v>
      </c>
      <c r="R184" s="141">
        <f t="shared" si="165"/>
        <v>464742.24820789765</v>
      </c>
      <c r="S184" s="141">
        <f t="shared" si="165"/>
        <v>514084.13237637817</v>
      </c>
      <c r="T184" s="141">
        <f t="shared" si="165"/>
        <v>562429.64050460863</v>
      </c>
      <c r="U184" s="141">
        <f t="shared" si="165"/>
        <v>609777.77259258856</v>
      </c>
      <c r="V184" s="141">
        <f t="shared" si="165"/>
        <v>656248.95064534969</v>
      </c>
      <c r="W184" s="141">
        <f t="shared" si="165"/>
        <v>701722.75265786052</v>
      </c>
    </row>
    <row r="185" spans="2:23" outlineLevel="1">
      <c r="B185" s="3" t="s">
        <v>213</v>
      </c>
      <c r="C185" s="97" t="s">
        <v>150</v>
      </c>
      <c r="D185" s="141">
        <f>D184*1/(1+$D$9)</f>
        <v>-296633.51327045291</v>
      </c>
      <c r="E185" s="141">
        <f>E184*1/(1+$E$9)*(1/(1+$D$9))</f>
        <v>-434897.71087926032</v>
      </c>
      <c r="F185" s="141">
        <f>F184*1/(1+$F$9)*(1/(1+$E$9))*(1/(1+$D$9))</f>
        <v>-317527.10030300316</v>
      </c>
      <c r="G185" s="141">
        <f>G184*1/(1+$G$9)*(1/(1+$F$9)*(1/(1+$E$9))*(1/(1+$D$9)))</f>
        <v>-215238.06893837079</v>
      </c>
      <c r="H185" s="141">
        <f>H184*1/(1+$H$9)*(1/(1+$G$9)*(1/(1+$F$9)*(1/(1+$E$9))*(1/(1+$D$9))))</f>
        <v>-174707.06527576919</v>
      </c>
      <c r="I185" s="141">
        <f>I184*(1/((1+$H$9)^($I$16-$G$16))*(1/(1+$G$9)*(1/(1+$F$9)*(1/(1+$E$9))*((1/(1+$D$9))))))</f>
        <v>-36721.130984003328</v>
      </c>
      <c r="J185" s="141">
        <f>J184*(1/((1+$H$9)^($J$16-$G$16))*(1/(1+$G$9)*(1/(1+$F$9)*(1/(1+$E$9))*((1/(1+$D$9))))))</f>
        <v>20572.008484291477</v>
      </c>
      <c r="K185" s="141">
        <f>K184*(1/((1+$H$9)^($K$16-$G$16))*(1/(1+$G$9)*(1/(1+$F$9)*(1/(1+$E$9))*((1/(1+$D$9))))))</f>
        <v>48886.9882501467</v>
      </c>
      <c r="L185" s="141">
        <f>L184*(1/((1+$H$9)^($L$16-$G$16))*(1/(1+$G$9)*(1/(1+$F$9)*(1/(1+$E$9))*((1/(1+$D$9))))))</f>
        <v>72219.816988127961</v>
      </c>
      <c r="M185" s="141">
        <f>M184*(1/((1+$H$9)^($M$16-$G$16))*(1/(1+$G$9)*(1/(1+$F$9)*(1/(1+$E$9))*((1/(1+$D$9))))))</f>
        <v>91208.365309809669</v>
      </c>
      <c r="N185" s="141">
        <f>N184*(1/((1+$H$9)^($N$16-$G$16))*(1/(1+$G$9)*(1/(1+$F$9)*(1/(1+$E$9))*((1/(1+$D$9))))))</f>
        <v>106468.53450324315</v>
      </c>
      <c r="O185" s="141">
        <f>O184*(1/((1+$H$9)^($O$16-$G$16))*(1/(1+$G$9)*(1/(1+$F$9)*(1/(1+$E$9))*((1/(1+$D$9))))))</f>
        <v>118445.74723812626</v>
      </c>
      <c r="P185" s="141">
        <f>P184*(1/((1+$H$9)^($P$16-$G$16))*(1/(1+$G$9)*(1/(1+$F$9)*(1/(1+$E$9))*((1/(1+$D$9))))))</f>
        <v>127626.91312237726</v>
      </c>
      <c r="Q185" s="141">
        <f>Q184*(1/((1+$H$9)^($Q$16-$G$16))*(1/(1+$G$9)*(1/(1+$F$9)*(1/(1+$E$9))*((1/(1+$D$9))))))</f>
        <v>134357.86807823606</v>
      </c>
      <c r="R185" s="141">
        <f>R184*(1/((1+$H$9)^($R$16-$G$16))*(1/(1+$G$9)*(1/(1+$F$9)*(1/(1+$E$9))*((1/(1+$D$9))))))</f>
        <v>138987.24755678981</v>
      </c>
      <c r="S185" s="141">
        <f>S184*(1/((1+$H$9)^($S$16-$G$16))*(1/(1+$G$9)*(1/(1+$F$9)*(1/(1+$E$9))*((1/(1+$D$9))))))</f>
        <v>141856.04663746787</v>
      </c>
      <c r="T185" s="141">
        <f>T184*(1/((1+$H$9)^($T$16-$G$16))*(1/(1+$G$9)*(1/(1+$F$9)*(1/(1+$E$9))*((1/(1+$D$9))))))</f>
        <v>143196.60013342928</v>
      </c>
      <c r="U185" s="141">
        <f>U184*(1/((1+$H$9)^($U$16-$G$16))*(1/(1+$G$9)*(1/(1+$F$9)*(1/(1+$E$9))*((1/(1+$D$9))))))</f>
        <v>143247.4663988289</v>
      </c>
      <c r="V185" s="141">
        <f>V184*(1/((1+$H$9)^($V$16-$G$16))*(1/(1+$G$9)*(1/(1+$F$9)*(1/(1+$E$9))*((1/(1+$D$9))))))</f>
        <v>142244.28778625766</v>
      </c>
      <c r="W185" s="141">
        <f>W184*(1/((1+$H$9)^($W$16-$G$16))*(1/(1+$G$9)*(1/(1+$F$9)*(1/(1+$E$9))*((1/(1+$D$9))))))</f>
        <v>140340.37245741952</v>
      </c>
    </row>
    <row r="186" spans="2:23" outlineLevel="1">
      <c r="B186" s="98"/>
      <c r="C186" s="98"/>
      <c r="D186" s="98"/>
      <c r="E186" s="98"/>
      <c r="F186" s="98"/>
      <c r="G186" s="98"/>
      <c r="H186" s="98"/>
      <c r="I186" s="98"/>
      <c r="J186" s="98"/>
      <c r="K186" s="98"/>
      <c r="L186" s="98"/>
      <c r="M186" s="98"/>
      <c r="N186" s="98"/>
      <c r="O186" s="98"/>
      <c r="P186" s="98"/>
      <c r="Q186" s="98"/>
      <c r="R186" s="98"/>
      <c r="S186" s="98"/>
      <c r="T186" s="98"/>
      <c r="U186" s="98"/>
      <c r="V186" s="98"/>
      <c r="W186" s="98"/>
    </row>
    <row r="187" spans="2:23" outlineLevel="1">
      <c r="B187" s="35" t="s">
        <v>214</v>
      </c>
      <c r="C187" s="99" t="s">
        <v>150</v>
      </c>
      <c r="D187" s="100">
        <f>SUM(D185:W185)</f>
        <v>93933.67329369139</v>
      </c>
      <c r="E187" s="98"/>
      <c r="F187" s="98"/>
      <c r="G187" s="98"/>
      <c r="H187" s="98"/>
    </row>
    <row r="188" spans="2:23" ht="4.9000000000000004" customHeight="1" outlineLevel="1"/>
    <row r="189" spans="2:23" outlineLevel="1">
      <c r="B189" s="35" t="s">
        <v>190</v>
      </c>
      <c r="C189" s="35"/>
      <c r="D189" s="181">
        <f>IFERROR(IRR(D184:W184),0)</f>
        <v>8.9419321286415832E-2</v>
      </c>
    </row>
    <row r="190" spans="2:23" ht="4.9000000000000004" customHeight="1" outlineLevel="1"/>
    <row r="191" spans="2:23" outlineLevel="1">
      <c r="B191" s="35" t="s">
        <v>215</v>
      </c>
    </row>
    <row r="192" spans="2:23" outlineLevel="1">
      <c r="B192" s="3" t="s">
        <v>199</v>
      </c>
      <c r="C192" s="89"/>
      <c r="D192" s="90">
        <v>1</v>
      </c>
      <c r="E192" s="90">
        <v>2</v>
      </c>
      <c r="F192" s="90">
        <v>3</v>
      </c>
      <c r="G192" s="90">
        <v>4</v>
      </c>
      <c r="H192" s="90">
        <v>5</v>
      </c>
      <c r="I192" s="90">
        <v>6</v>
      </c>
      <c r="J192" s="90">
        <v>7</v>
      </c>
      <c r="K192" s="90">
        <v>8</v>
      </c>
      <c r="L192" s="90">
        <v>9</v>
      </c>
      <c r="M192" s="90">
        <v>10</v>
      </c>
      <c r="N192" s="90">
        <v>11</v>
      </c>
      <c r="O192" s="90">
        <v>12</v>
      </c>
      <c r="P192" s="90">
        <v>13</v>
      </c>
      <c r="Q192" s="90">
        <v>14</v>
      </c>
      <c r="R192" s="90">
        <v>15</v>
      </c>
      <c r="S192" s="90">
        <v>16</v>
      </c>
      <c r="T192" s="90">
        <v>17</v>
      </c>
      <c r="U192" s="90">
        <v>18</v>
      </c>
      <c r="V192" s="90">
        <v>19</v>
      </c>
      <c r="W192" s="90">
        <v>20</v>
      </c>
    </row>
    <row r="193" spans="2:23" outlineLevel="1">
      <c r="B193" s="3" t="s">
        <v>212</v>
      </c>
      <c r="C193" s="97" t="s">
        <v>150</v>
      </c>
      <c r="D193" s="140">
        <f>D184</f>
        <v>-321491.40168251691</v>
      </c>
      <c r="E193" s="140">
        <f>E184</f>
        <v>-510840.61030341138</v>
      </c>
      <c r="F193" s="140">
        <f t="shared" ref="F193:W193" si="166">F184</f>
        <v>-404229.71684779273</v>
      </c>
      <c r="G193" s="140">
        <f t="shared" si="166"/>
        <v>-296972.11619008472</v>
      </c>
      <c r="H193" s="140">
        <f t="shared" si="166"/>
        <v>-261249.94151311117</v>
      </c>
      <c r="I193" s="140">
        <f t="shared" si="166"/>
        <v>-59512.874684413779</v>
      </c>
      <c r="J193" s="140">
        <f t="shared" si="166"/>
        <v>36134.389491546317</v>
      </c>
      <c r="K193" s="140">
        <f t="shared" si="166"/>
        <v>93065.015966934734</v>
      </c>
      <c r="L193" s="140">
        <f t="shared" si="166"/>
        <v>149004.26640207286</v>
      </c>
      <c r="M193" s="140">
        <f t="shared" si="166"/>
        <v>203951.14079696091</v>
      </c>
      <c r="N193" s="140">
        <f t="shared" si="166"/>
        <v>258025.06115662993</v>
      </c>
      <c r="O193" s="140">
        <f t="shared" si="166"/>
        <v>311106.60547604878</v>
      </c>
      <c r="P193" s="140">
        <f t="shared" si="166"/>
        <v>363313.19576024869</v>
      </c>
      <c r="Q193" s="140">
        <f t="shared" si="166"/>
        <v>414525.41000419832</v>
      </c>
      <c r="R193" s="140">
        <f t="shared" si="166"/>
        <v>464742.24820789765</v>
      </c>
      <c r="S193" s="140">
        <f t="shared" si="166"/>
        <v>514084.13237637817</v>
      </c>
      <c r="T193" s="140">
        <f t="shared" si="166"/>
        <v>562429.64050460863</v>
      </c>
      <c r="U193" s="140">
        <f t="shared" si="166"/>
        <v>609777.77259258856</v>
      </c>
      <c r="V193" s="140">
        <f t="shared" si="166"/>
        <v>656248.95064534969</v>
      </c>
      <c r="W193" s="140">
        <f t="shared" si="166"/>
        <v>701722.75265786052</v>
      </c>
    </row>
    <row r="194" spans="2:23" outlineLevel="1">
      <c r="B194" s="101" t="s">
        <v>216</v>
      </c>
      <c r="C194" s="102" t="s">
        <v>150</v>
      </c>
      <c r="D194" s="182">
        <f>D173*1/(1+D164)</f>
        <v>-0.46857492550924318</v>
      </c>
      <c r="E194" s="182">
        <f>E173*1/(1+E164)*(1/(1+D164))</f>
        <v>4.2877180173310677E-7</v>
      </c>
      <c r="F194" s="182">
        <f>F173*1/(1+F164)*(1/(1+E164))*(1/(1+D164))</f>
        <v>-1.4338748238261538E-13</v>
      </c>
      <c r="G194" s="182">
        <f>G173*1/(1+G164)*(1/(1+F164)*(1/(1+E164))*(1/(1+D164)))</f>
        <v>3.5414873687963106E-20</v>
      </c>
      <c r="H194" s="182">
        <f>H173*1/(1+$H$9)*(1/(1+$G$9)*(1/(1+$F$9)*(1/(1+$E$9))*(1/(1+$D$9))))</f>
        <v>478859.05811821221</v>
      </c>
    </row>
    <row r="195" spans="2:23" outlineLevel="1">
      <c r="B195" s="3" t="s">
        <v>217</v>
      </c>
      <c r="C195" s="97" t="s">
        <v>150</v>
      </c>
      <c r="D195" s="141">
        <f>D193-D194</f>
        <v>-321490.93310759141</v>
      </c>
      <c r="E195" s="141">
        <f>D195+E193-E194</f>
        <v>-832331.54341143148</v>
      </c>
      <c r="F195" s="141">
        <f>E195+F193-F194</f>
        <v>-1236561.2602592241</v>
      </c>
      <c r="G195" s="141">
        <f>F195+G193-G194</f>
        <v>-1533533.3764493088</v>
      </c>
      <c r="H195" s="141">
        <f>G195+H193-H194</f>
        <v>-2273642.3760806322</v>
      </c>
      <c r="I195" s="141">
        <f t="shared" ref="I195" si="167">H195+I193</f>
        <v>-2333155.2507650461</v>
      </c>
      <c r="J195" s="141">
        <f t="shared" ref="J195" si="168">I195+J193</f>
        <v>-2297020.8612734997</v>
      </c>
      <c r="K195" s="141">
        <f t="shared" ref="K195" si="169">J195+K193</f>
        <v>-2203955.8453065651</v>
      </c>
      <c r="L195" s="141">
        <f t="shared" ref="L195" si="170">K195+L193</f>
        <v>-2054951.5789044923</v>
      </c>
      <c r="M195" s="141">
        <f t="shared" ref="M195" si="171">L195+M193</f>
        <v>-1851000.4381075315</v>
      </c>
      <c r="N195" s="141">
        <f t="shared" ref="N195" si="172">M195+N193</f>
        <v>-1592975.3769509015</v>
      </c>
      <c r="O195" s="141">
        <f t="shared" ref="O195" si="173">N195+O193</f>
        <v>-1281868.7714748527</v>
      </c>
      <c r="P195" s="141">
        <f t="shared" ref="P195" si="174">O195+P193</f>
        <v>-918555.575714604</v>
      </c>
      <c r="Q195" s="141">
        <f t="shared" ref="Q195" si="175">P195+Q193</f>
        <v>-504030.16571040568</v>
      </c>
      <c r="R195" s="141">
        <f t="shared" ref="R195" si="176">Q195+R193</f>
        <v>-39287.917502508033</v>
      </c>
      <c r="S195" s="141">
        <f t="shared" ref="S195" si="177">R195+S193</f>
        <v>474796.21487387014</v>
      </c>
      <c r="T195" s="141">
        <f t="shared" ref="T195" si="178">S195+T193</f>
        <v>1037225.8553784788</v>
      </c>
      <c r="U195" s="141">
        <f t="shared" ref="U195" si="179">T195+U193</f>
        <v>1647003.6279710673</v>
      </c>
      <c r="V195" s="141">
        <f t="shared" ref="V195" si="180">U195+V193</f>
        <v>2303252.578616417</v>
      </c>
      <c r="W195" s="141">
        <f t="shared" ref="W195" si="181">V195+W193</f>
        <v>3004975.3312742775</v>
      </c>
    </row>
    <row r="196" spans="2:23" outlineLevel="1">
      <c r="B196" s="103"/>
    </row>
    <row r="198" spans="2:23" ht="15.6">
      <c r="B198" s="404" t="s">
        <v>224</v>
      </c>
      <c r="C198" s="405"/>
      <c r="D198" s="405"/>
      <c r="E198" s="405"/>
      <c r="F198" s="405"/>
      <c r="G198" s="405"/>
      <c r="H198" s="405"/>
      <c r="I198" s="405"/>
      <c r="J198" s="405"/>
      <c r="K198" s="405"/>
      <c r="L198" s="405"/>
      <c r="M198" s="405"/>
      <c r="N198" s="405"/>
      <c r="O198" s="405"/>
      <c r="P198" s="405"/>
      <c r="Q198" s="405"/>
      <c r="R198" s="405"/>
      <c r="S198" s="405"/>
      <c r="T198" s="405"/>
      <c r="U198" s="405"/>
      <c r="V198" s="405"/>
      <c r="W198" s="405"/>
    </row>
    <row r="199" spans="2:23" ht="15.6">
      <c r="B199" s="86"/>
      <c r="C199" s="86"/>
      <c r="D199" s="85"/>
      <c r="E199" s="85"/>
      <c r="F199" s="85"/>
      <c r="G199" s="85"/>
      <c r="H199" s="85"/>
      <c r="I199" s="85"/>
      <c r="J199" s="85"/>
      <c r="K199" s="85"/>
      <c r="L199" s="85"/>
      <c r="M199" s="85"/>
      <c r="N199" s="85"/>
      <c r="O199" s="85"/>
      <c r="P199" s="85"/>
      <c r="Q199" s="85"/>
      <c r="R199" s="85"/>
      <c r="S199" s="85"/>
      <c r="T199" s="85"/>
      <c r="U199" s="85"/>
      <c r="V199" s="85"/>
      <c r="W199" s="85"/>
    </row>
    <row r="200" spans="2:23" outlineLevel="1">
      <c r="B200" s="88"/>
      <c r="C200" s="81"/>
    </row>
    <row r="201" spans="2:23" outlineLevel="1">
      <c r="B201" s="3"/>
      <c r="C201" s="24" t="s">
        <v>93</v>
      </c>
      <c r="D201" s="24">
        <f>$C$3</f>
        <v>2024</v>
      </c>
      <c r="E201" s="24">
        <f>$C$3+1</f>
        <v>2025</v>
      </c>
      <c r="F201" s="24">
        <f>$C$3+2</f>
        <v>2026</v>
      </c>
      <c r="G201" s="24">
        <f>$C$3+3</f>
        <v>2027</v>
      </c>
      <c r="H201" s="24">
        <f>$C$3+4</f>
        <v>2028</v>
      </c>
      <c r="I201" s="24">
        <f>H201+1</f>
        <v>2029</v>
      </c>
      <c r="J201" s="24">
        <f t="shared" ref="J201" si="182">I201+1</f>
        <v>2030</v>
      </c>
      <c r="K201" s="24">
        <f t="shared" ref="K201" si="183">J201+1</f>
        <v>2031</v>
      </c>
      <c r="L201" s="24">
        <f t="shared" ref="L201" si="184">K201+1</f>
        <v>2032</v>
      </c>
      <c r="M201" s="24">
        <f t="shared" ref="M201" si="185">L201+1</f>
        <v>2033</v>
      </c>
      <c r="N201" s="24">
        <f t="shared" ref="N201" si="186">M201+1</f>
        <v>2034</v>
      </c>
      <c r="O201" s="24">
        <f t="shared" ref="O201" si="187">N201+1</f>
        <v>2035</v>
      </c>
      <c r="P201" s="24">
        <f t="shared" ref="P201" si="188">O201+1</f>
        <v>2036</v>
      </c>
      <c r="Q201" s="24">
        <f t="shared" ref="Q201" si="189">P201+1</f>
        <v>2037</v>
      </c>
      <c r="R201" s="24">
        <f t="shared" ref="R201" si="190">Q201+1</f>
        <v>2038</v>
      </c>
      <c r="S201" s="24">
        <f t="shared" ref="S201" si="191">R201+1</f>
        <v>2039</v>
      </c>
      <c r="T201" s="24">
        <f t="shared" ref="T201" si="192">S201+1</f>
        <v>2040</v>
      </c>
      <c r="U201" s="24">
        <f t="shared" ref="U201" si="193">T201+1</f>
        <v>2041</v>
      </c>
      <c r="V201" s="24">
        <f t="shared" ref="V201" si="194">U201+1</f>
        <v>2042</v>
      </c>
      <c r="W201" s="24">
        <f t="shared" ref="W201" si="195">V201+1</f>
        <v>2043</v>
      </c>
    </row>
    <row r="202" spans="2:23" outlineLevel="1">
      <c r="B202" s="3" t="s">
        <v>199</v>
      </c>
      <c r="C202" s="89"/>
      <c r="D202" s="90">
        <v>1</v>
      </c>
      <c r="E202" s="90">
        <v>2</v>
      </c>
      <c r="F202" s="90">
        <v>3</v>
      </c>
      <c r="G202" s="90">
        <v>4</v>
      </c>
      <c r="H202" s="90">
        <v>5</v>
      </c>
      <c r="I202" s="90">
        <v>6</v>
      </c>
      <c r="J202" s="90">
        <v>7</v>
      </c>
      <c r="K202" s="90">
        <v>8</v>
      </c>
      <c r="L202" s="90">
        <v>9</v>
      </c>
      <c r="M202" s="90">
        <v>10</v>
      </c>
      <c r="N202" s="90">
        <v>11</v>
      </c>
      <c r="O202" s="90">
        <v>12</v>
      </c>
      <c r="P202" s="90">
        <v>13</v>
      </c>
      <c r="Q202" s="90">
        <v>14</v>
      </c>
      <c r="R202" s="90">
        <v>15</v>
      </c>
      <c r="S202" s="90">
        <v>16</v>
      </c>
      <c r="T202" s="90">
        <v>17</v>
      </c>
      <c r="U202" s="90">
        <v>18</v>
      </c>
      <c r="V202" s="90">
        <v>19</v>
      </c>
      <c r="W202" s="90">
        <v>20</v>
      </c>
    </row>
    <row r="203" spans="2:23" outlineLevel="1">
      <c r="B203" s="402" t="s">
        <v>200</v>
      </c>
      <c r="C203" s="403"/>
      <c r="D203" s="403"/>
      <c r="E203" s="403"/>
      <c r="F203" s="403"/>
      <c r="G203" s="403"/>
      <c r="H203" s="403"/>
      <c r="I203" s="403"/>
      <c r="J203" s="403"/>
      <c r="K203" s="403"/>
      <c r="L203" s="403"/>
      <c r="M203" s="403"/>
      <c r="N203" s="403"/>
      <c r="O203" s="403"/>
      <c r="P203" s="403"/>
      <c r="Q203" s="403"/>
      <c r="R203" s="403"/>
      <c r="S203" s="403"/>
      <c r="T203" s="403"/>
      <c r="U203" s="403"/>
      <c r="V203" s="403"/>
      <c r="W203" s="403"/>
    </row>
    <row r="204" spans="2:23" outlineLevel="1">
      <c r="B204" s="3" t="s">
        <v>201</v>
      </c>
      <c r="C204" s="91" t="s">
        <v>150</v>
      </c>
      <c r="D204" s="32">
        <f>Επενδύσεις!D18</f>
        <v>681880.43260656588</v>
      </c>
      <c r="E204" s="32">
        <f>Επενδύσεις!E18</f>
        <v>906811.55015056371</v>
      </c>
      <c r="F204" s="32">
        <f>Επενδύσεις!F18</f>
        <v>863723.31038692466</v>
      </c>
      <c r="G204" s="32">
        <f>Επενδύσεις!G18</f>
        <v>954267.52009374835</v>
      </c>
      <c r="H204" s="32">
        <f>Επενδύσεις!H18</f>
        <v>989763.39643609035</v>
      </c>
      <c r="I204" s="92"/>
      <c r="J204" s="92"/>
      <c r="K204" s="92"/>
      <c r="L204" s="92"/>
      <c r="M204" s="92"/>
      <c r="N204" s="92"/>
      <c r="O204" s="92"/>
      <c r="P204" s="92"/>
      <c r="Q204" s="92"/>
      <c r="R204" s="92"/>
      <c r="S204" s="92"/>
      <c r="T204" s="92"/>
      <c r="U204" s="92"/>
      <c r="V204" s="92"/>
      <c r="W204" s="92"/>
    </row>
    <row r="205" spans="2:23" outlineLevel="1">
      <c r="B205" s="3" t="s">
        <v>202</v>
      </c>
      <c r="C205" s="91" t="s">
        <v>150</v>
      </c>
      <c r="D205" s="92"/>
      <c r="E205" s="92"/>
      <c r="F205" s="92"/>
      <c r="G205" s="92"/>
      <c r="H205" s="92"/>
      <c r="I205" s="32">
        <v>873858</v>
      </c>
      <c r="J205" s="32">
        <v>873858</v>
      </c>
      <c r="K205" s="32">
        <v>873858</v>
      </c>
      <c r="L205" s="32">
        <v>873858</v>
      </c>
      <c r="M205" s="32">
        <v>873858</v>
      </c>
      <c r="N205" s="32">
        <v>873858</v>
      </c>
      <c r="O205" s="32">
        <v>873858</v>
      </c>
      <c r="P205" s="32">
        <v>873858</v>
      </c>
      <c r="Q205" s="32">
        <v>873858</v>
      </c>
      <c r="R205" s="32">
        <v>873858</v>
      </c>
      <c r="S205" s="32">
        <v>873858</v>
      </c>
      <c r="T205" s="32">
        <v>873858</v>
      </c>
      <c r="U205" s="32">
        <v>873858</v>
      </c>
      <c r="V205" s="32">
        <v>873858</v>
      </c>
      <c r="W205" s="32">
        <v>873858</v>
      </c>
    </row>
    <row r="206" spans="2:23" outlineLevel="1">
      <c r="B206" s="3" t="s">
        <v>203</v>
      </c>
      <c r="C206" s="93" t="s">
        <v>150</v>
      </c>
      <c r="D206" s="32">
        <v>251</v>
      </c>
      <c r="E206" s="32">
        <v>443</v>
      </c>
      <c r="F206" s="32">
        <v>666</v>
      </c>
      <c r="G206" s="32">
        <v>1090</v>
      </c>
      <c r="H206" s="32">
        <v>1432</v>
      </c>
      <c r="I206" s="32">
        <v>1751</v>
      </c>
      <c r="J206" s="32">
        <v>5023</v>
      </c>
      <c r="K206" s="32">
        <v>6860</v>
      </c>
      <c r="L206" s="32">
        <v>8732</v>
      </c>
      <c r="M206" s="32">
        <v>10641</v>
      </c>
      <c r="N206" s="32">
        <v>12588</v>
      </c>
      <c r="O206" s="32">
        <v>14573</v>
      </c>
      <c r="P206" s="32">
        <v>16595</v>
      </c>
      <c r="Q206" s="32">
        <v>18657</v>
      </c>
      <c r="R206" s="32">
        <v>20759</v>
      </c>
      <c r="S206" s="32">
        <v>22901</v>
      </c>
      <c r="T206" s="32">
        <v>25083</v>
      </c>
      <c r="U206" s="32">
        <v>27307</v>
      </c>
      <c r="V206" s="32">
        <v>29572</v>
      </c>
      <c r="W206" s="32">
        <v>31881</v>
      </c>
    </row>
    <row r="207" spans="2:23" outlineLevel="1">
      <c r="B207" s="94" t="s">
        <v>204</v>
      </c>
      <c r="C207" s="93" t="s">
        <v>150</v>
      </c>
      <c r="D207" s="180">
        <f>D204+D206</f>
        <v>682131.43260656588</v>
      </c>
      <c r="E207" s="180">
        <f>E204+E206</f>
        <v>907254.55015056371</v>
      </c>
      <c r="F207" s="180">
        <f>F204+F206</f>
        <v>864389.31038692466</v>
      </c>
      <c r="G207" s="180">
        <f>G204+G206</f>
        <v>955357.52009374835</v>
      </c>
      <c r="H207" s="180">
        <f>H204+H206</f>
        <v>991195.39643609035</v>
      </c>
      <c r="I207" s="180">
        <f>I205+I206</f>
        <v>875609</v>
      </c>
      <c r="J207" s="180">
        <f t="shared" ref="J207:W207" si="196">J205+J206</f>
        <v>878881</v>
      </c>
      <c r="K207" s="180">
        <f t="shared" si="196"/>
        <v>880718</v>
      </c>
      <c r="L207" s="180">
        <f t="shared" si="196"/>
        <v>882590</v>
      </c>
      <c r="M207" s="180">
        <f t="shared" si="196"/>
        <v>884499</v>
      </c>
      <c r="N207" s="180">
        <f t="shared" si="196"/>
        <v>886446</v>
      </c>
      <c r="O207" s="180">
        <f t="shared" si="196"/>
        <v>888431</v>
      </c>
      <c r="P207" s="180">
        <f t="shared" si="196"/>
        <v>890453</v>
      </c>
      <c r="Q207" s="180">
        <f t="shared" si="196"/>
        <v>892515</v>
      </c>
      <c r="R207" s="180">
        <f t="shared" si="196"/>
        <v>894617</v>
      </c>
      <c r="S207" s="180">
        <f t="shared" si="196"/>
        <v>896759</v>
      </c>
      <c r="T207" s="180">
        <f t="shared" si="196"/>
        <v>898941</v>
      </c>
      <c r="U207" s="180">
        <f t="shared" si="196"/>
        <v>901165</v>
      </c>
      <c r="V207" s="180">
        <f t="shared" si="196"/>
        <v>903430</v>
      </c>
      <c r="W207" s="180">
        <f t="shared" si="196"/>
        <v>905739</v>
      </c>
    </row>
    <row r="208" spans="2:23" outlineLevel="1">
      <c r="B208" s="16"/>
    </row>
    <row r="209" spans="2:23" outlineLevel="1">
      <c r="B209" s="16"/>
    </row>
    <row r="210" spans="2:23" outlineLevel="1">
      <c r="B210" s="402" t="s">
        <v>207</v>
      </c>
      <c r="C210" s="403"/>
      <c r="D210" s="403"/>
      <c r="E210" s="403"/>
      <c r="F210" s="403"/>
      <c r="G210" s="403"/>
      <c r="H210" s="403"/>
      <c r="I210" s="403"/>
      <c r="J210" s="403"/>
      <c r="K210" s="403"/>
      <c r="L210" s="403"/>
      <c r="M210" s="403"/>
      <c r="N210" s="403"/>
      <c r="O210" s="403"/>
      <c r="P210" s="403"/>
      <c r="Q210" s="403"/>
      <c r="R210" s="403"/>
      <c r="S210" s="403"/>
      <c r="T210" s="403"/>
      <c r="U210" s="403"/>
      <c r="V210" s="403"/>
      <c r="W210" s="403"/>
    </row>
    <row r="211" spans="2:23" outlineLevel="1">
      <c r="B211" s="95" t="s">
        <v>208</v>
      </c>
      <c r="C211" s="91" t="s">
        <v>102</v>
      </c>
      <c r="D211" s="32">
        <v>1840.6052095695641</v>
      </c>
      <c r="E211" s="32">
        <v>8203.9171836298556</v>
      </c>
      <c r="F211" s="32">
        <v>17144.758004281328</v>
      </c>
      <c r="G211" s="32">
        <v>25846.735706902495</v>
      </c>
      <c r="H211" s="32">
        <v>34216.717674431216</v>
      </c>
      <c r="I211" s="32">
        <v>44567.716208960177</v>
      </c>
      <c r="J211" s="32">
        <v>54211.044435516233</v>
      </c>
      <c r="K211" s="32">
        <v>59914.655872909738</v>
      </c>
      <c r="L211" s="32">
        <v>65533.769363082603</v>
      </c>
      <c r="M211" s="32">
        <v>71068.384906034815</v>
      </c>
      <c r="N211" s="32">
        <v>76507.940258363815</v>
      </c>
      <c r="O211" s="32">
        <v>81862.997663472168</v>
      </c>
      <c r="P211" s="32">
        <v>87122.994877957288</v>
      </c>
      <c r="Q211" s="32">
        <v>92298.494145221761</v>
      </c>
      <c r="R211" s="32">
        <v>97389.495465265602</v>
      </c>
      <c r="S211" s="32">
        <v>102385.43659468621</v>
      </c>
      <c r="T211" s="32">
        <v>107296.87977688617</v>
      </c>
      <c r="U211" s="32">
        <v>112123.82501186548</v>
      </c>
      <c r="V211" s="32">
        <v>116855.71005622158</v>
      </c>
      <c r="W211" s="32">
        <v>121503.09715335703</v>
      </c>
    </row>
    <row r="212" spans="2:23" outlineLevel="1">
      <c r="B212" s="95" t="s">
        <v>209</v>
      </c>
      <c r="C212" s="93" t="s">
        <v>150</v>
      </c>
      <c r="D212" s="140">
        <f t="shared" ref="D212:W212" si="197">D211*$D$10</f>
        <v>20810.802801998274</v>
      </c>
      <c r="E212" s="140">
        <f t="shared" si="197"/>
        <v>92757.589636710967</v>
      </c>
      <c r="F212" s="140">
        <f t="shared" si="197"/>
        <v>193847.20637540682</v>
      </c>
      <c r="G212" s="140">
        <f t="shared" si="197"/>
        <v>292236.11727009306</v>
      </c>
      <c r="H212" s="140">
        <f t="shared" si="197"/>
        <v>386871.31838595652</v>
      </c>
      <c r="I212" s="140">
        <f t="shared" si="197"/>
        <v>503904.8833166082</v>
      </c>
      <c r="J212" s="140">
        <f t="shared" si="197"/>
        <v>612937.17391016427</v>
      </c>
      <c r="K212" s="140">
        <f t="shared" si="197"/>
        <v>677425.05662705388</v>
      </c>
      <c r="L212" s="140">
        <f t="shared" si="197"/>
        <v>740957.56330369343</v>
      </c>
      <c r="M212" s="140">
        <f t="shared" si="197"/>
        <v>803534.69394008256</v>
      </c>
      <c r="N212" s="140">
        <f t="shared" si="197"/>
        <v>865037.0265311905</v>
      </c>
      <c r="O212" s="140">
        <f t="shared" si="197"/>
        <v>925583.98308204801</v>
      </c>
      <c r="P212" s="140">
        <f t="shared" si="197"/>
        <v>985056.14158762409</v>
      </c>
      <c r="Q212" s="140">
        <f t="shared" si="197"/>
        <v>1043572.9240529498</v>
      </c>
      <c r="R212" s="140">
        <f t="shared" si="197"/>
        <v>1101134.3304780256</v>
      </c>
      <c r="S212" s="140">
        <f t="shared" si="197"/>
        <v>1157620.9388578197</v>
      </c>
      <c r="T212" s="140">
        <f t="shared" si="197"/>
        <v>1213152.1711973634</v>
      </c>
      <c r="U212" s="140">
        <f t="shared" si="197"/>
        <v>1267728.0274966571</v>
      </c>
      <c r="V212" s="140">
        <f t="shared" si="197"/>
        <v>1321229.0857506692</v>
      </c>
      <c r="W212" s="140">
        <f t="shared" si="197"/>
        <v>1373774.7679644311</v>
      </c>
    </row>
    <row r="213" spans="2:23" outlineLevel="1">
      <c r="B213" s="94" t="s">
        <v>210</v>
      </c>
      <c r="C213" s="93" t="s">
        <v>150</v>
      </c>
      <c r="D213" s="180">
        <f>D212</f>
        <v>20810.802801998274</v>
      </c>
      <c r="E213" s="180">
        <f t="shared" ref="E213:G213" si="198">E212</f>
        <v>92757.589636710967</v>
      </c>
      <c r="F213" s="180">
        <f t="shared" si="198"/>
        <v>193847.20637540682</v>
      </c>
      <c r="G213" s="180">
        <f t="shared" si="198"/>
        <v>292236.11727009306</v>
      </c>
      <c r="H213" s="180">
        <f>H212</f>
        <v>386871.31838595652</v>
      </c>
      <c r="I213" s="180">
        <f t="shared" ref="I213:W213" si="199">I212</f>
        <v>503904.8833166082</v>
      </c>
      <c r="J213" s="180">
        <f t="shared" si="199"/>
        <v>612937.17391016427</v>
      </c>
      <c r="K213" s="180">
        <f t="shared" si="199"/>
        <v>677425.05662705388</v>
      </c>
      <c r="L213" s="180">
        <f t="shared" si="199"/>
        <v>740957.56330369343</v>
      </c>
      <c r="M213" s="180">
        <f t="shared" si="199"/>
        <v>803534.69394008256</v>
      </c>
      <c r="N213" s="180">
        <f t="shared" si="199"/>
        <v>865037.0265311905</v>
      </c>
      <c r="O213" s="180">
        <f t="shared" si="199"/>
        <v>925583.98308204801</v>
      </c>
      <c r="P213" s="180">
        <f t="shared" si="199"/>
        <v>985056.14158762409</v>
      </c>
      <c r="Q213" s="180">
        <f t="shared" si="199"/>
        <v>1043572.9240529498</v>
      </c>
      <c r="R213" s="180">
        <f t="shared" si="199"/>
        <v>1101134.3304780256</v>
      </c>
      <c r="S213" s="180">
        <f t="shared" si="199"/>
        <v>1157620.9388578197</v>
      </c>
      <c r="T213" s="180">
        <f t="shared" si="199"/>
        <v>1213152.1711973634</v>
      </c>
      <c r="U213" s="180">
        <f t="shared" si="199"/>
        <v>1267728.0274966571</v>
      </c>
      <c r="V213" s="180">
        <f t="shared" si="199"/>
        <v>1321229.0857506692</v>
      </c>
      <c r="W213" s="180">
        <f t="shared" si="199"/>
        <v>1373774.7679644311</v>
      </c>
    </row>
    <row r="214" spans="2:23" outlineLevel="1">
      <c r="B214" s="96"/>
    </row>
    <row r="215" spans="2:23" outlineLevel="1">
      <c r="B215" s="3" t="s">
        <v>212</v>
      </c>
      <c r="C215" s="97" t="s">
        <v>150</v>
      </c>
      <c r="D215" s="141">
        <f>D213-D207</f>
        <v>-661320.62980456767</v>
      </c>
      <c r="E215" s="141">
        <f t="shared" ref="E215:W215" si="200">E213-E207</f>
        <v>-814496.96051385277</v>
      </c>
      <c r="F215" s="141">
        <f t="shared" si="200"/>
        <v>-670542.10401151783</v>
      </c>
      <c r="G215" s="141">
        <f t="shared" si="200"/>
        <v>-663121.40282365528</v>
      </c>
      <c r="H215" s="141">
        <f t="shared" si="200"/>
        <v>-604324.07805013377</v>
      </c>
      <c r="I215" s="141">
        <f t="shared" si="200"/>
        <v>-371704.1166833918</v>
      </c>
      <c r="J215" s="141">
        <f t="shared" si="200"/>
        <v>-265943.82608983573</v>
      </c>
      <c r="K215" s="141">
        <f t="shared" si="200"/>
        <v>-203292.94337294612</v>
      </c>
      <c r="L215" s="141">
        <f t="shared" si="200"/>
        <v>-141632.43669630657</v>
      </c>
      <c r="M215" s="141">
        <f t="shared" si="200"/>
        <v>-80964.306059917435</v>
      </c>
      <c r="N215" s="141">
        <f t="shared" si="200"/>
        <v>-21408.973468809505</v>
      </c>
      <c r="O215" s="141">
        <f t="shared" si="200"/>
        <v>37152.983082048013</v>
      </c>
      <c r="P215" s="141">
        <f t="shared" si="200"/>
        <v>94603.141587624094</v>
      </c>
      <c r="Q215" s="141">
        <f t="shared" si="200"/>
        <v>151057.92405294976</v>
      </c>
      <c r="R215" s="141">
        <f t="shared" si="200"/>
        <v>206517.3304780256</v>
      </c>
      <c r="S215" s="141">
        <f t="shared" si="200"/>
        <v>260861.93885781965</v>
      </c>
      <c r="T215" s="141">
        <f t="shared" si="200"/>
        <v>314211.17119736341</v>
      </c>
      <c r="U215" s="141">
        <f t="shared" si="200"/>
        <v>366563.0274966571</v>
      </c>
      <c r="V215" s="141">
        <f t="shared" si="200"/>
        <v>417799.08575066924</v>
      </c>
      <c r="W215" s="141">
        <f t="shared" si="200"/>
        <v>468035.76796443108</v>
      </c>
    </row>
    <row r="216" spans="2:23" outlineLevel="1">
      <c r="B216" s="3" t="s">
        <v>213</v>
      </c>
      <c r="C216" s="97" t="s">
        <v>150</v>
      </c>
      <c r="D216" s="141">
        <f>D215*1/(1+$D$9)</f>
        <v>-610186.96235889243</v>
      </c>
      <c r="E216" s="141">
        <f>E215*1/(1+$E$9)*(1/(1+$D$9))</f>
        <v>-693411.71492846042</v>
      </c>
      <c r="F216" s="141">
        <f>F215*1/(1+$F$9)*(1/(1+$E$9))*(1/(1+$D$9))</f>
        <v>-526718.5489928301</v>
      </c>
      <c r="G216" s="141">
        <f>G215*1/(1+$G$9)*(1/(1+$F$9)*(1/(1+$E$9))*(1/(1+$D$9)))</f>
        <v>-480614.04567730415</v>
      </c>
      <c r="H216" s="141">
        <f>H215*1/(1+$H$9)*(1/(1+$G$9)*(1/(1+$F$9)*(1/(1+$E$9))*(1/(1+$D$9))))</f>
        <v>-404132.86043290887</v>
      </c>
      <c r="I216" s="141">
        <f>I215*(1/((1+$H$9)^($I$16-$G$16))*(1/(1+$G$9)*(1/(1+$F$9)*(1/(1+$E$9))*((1/(1+$D$9))))))</f>
        <v>-229351.97851564744</v>
      </c>
      <c r="J216" s="141">
        <f>J215*(1/((1+$H$9)^($J$16-$G$16))*(1/(1+$G$9)*(1/(1+$F$9)*(1/(1+$E$9))*((1/(1+$D$9))))))</f>
        <v>-151406.97611467834</v>
      </c>
      <c r="K216" s="141">
        <f>K215*(1/((1+$H$9)^($K$16-$G$16))*(1/(1+$G$9)*(1/(1+$F$9)*(1/(1+$E$9))*((1/(1+$D$9))))))</f>
        <v>-106789.64195892883</v>
      </c>
      <c r="L216" s="141">
        <f>L215*(1/((1+$H$9)^($L$16-$G$16))*(1/(1+$G$9)*(1/(1+$F$9)*(1/(1+$E$9))*((1/(1+$D$9))))))</f>
        <v>-68646.817334671869</v>
      </c>
      <c r="M216" s="141">
        <f>M215*(1/((1+$H$9)^($M$16-$G$16))*(1/(1+$G$9)*(1/(1+$F$9)*(1/(1+$E$9))*((1/(1+$D$9))))))</f>
        <v>-36207.799452908112</v>
      </c>
      <c r="N216" s="141">
        <f>N215*(1/((1+$H$9)^($N$16-$G$16))*(1/(1+$G$9)*(1/(1+$F$9)*(1/(1+$E$9))*((1/(1+$D$9))))))</f>
        <v>-8833.9559739869619</v>
      </c>
      <c r="O216" s="141">
        <f>O215*(1/((1+$H$9)^($O$16-$G$16))*(1/(1+$G$9)*(1/(1+$F$9)*(1/(1+$E$9))*((1/(1+$D$9))))))</f>
        <v>14145.031850239615</v>
      </c>
      <c r="P216" s="141">
        <f>P215*(1/((1+$H$9)^($P$16-$G$16))*(1/(1+$G$9)*(1/(1+$F$9)*(1/(1+$E$9))*((1/(1+$D$9))))))</f>
        <v>33232.778422051197</v>
      </c>
      <c r="Q216" s="141">
        <f>Q215*(1/((1+$H$9)^($Q$16-$G$16))*(1/(1+$G$9)*(1/(1+$F$9)*(1/(1+$E$9))*((1/(1+$D$9))))))</f>
        <v>48961.583879436657</v>
      </c>
      <c r="R216" s="141">
        <f>R215*(1/((1+$H$9)^($R$16-$G$16))*(1/(1+$G$9)*(1/(1+$F$9)*(1/(1+$E$9))*((1/(1+$D$9))))))</f>
        <v>61761.708660230528</v>
      </c>
      <c r="S216" s="141">
        <f>S215*(1/((1+$H$9)^($S$16-$G$16))*(1/(1+$G$9)*(1/(1+$F$9)*(1/(1+$E$9))*((1/(1+$D$9))))))</f>
        <v>71982.07653968723</v>
      </c>
      <c r="T216" s="141">
        <f>T215*(1/((1+$H$9)^($T$16-$G$16))*(1/(1+$G$9)*(1/(1+$F$9)*(1/(1+$E$9))*((1/(1+$D$9))))))</f>
        <v>79999.289153816659</v>
      </c>
      <c r="U216" s="141">
        <f>U215*(1/((1+$H$9)^($U$16-$G$16))*(1/(1+$G$9)*(1/(1+$F$9)*(1/(1+$E$9))*((1/(1+$D$9))))))</f>
        <v>86112.067911441263</v>
      </c>
      <c r="V216" s="141">
        <f>V215*(1/((1+$H$9)^($V$16-$G$16))*(1/(1+$G$9)*(1/(1+$F$9)*(1/(1+$E$9))*((1/(1+$D$9))))))</f>
        <v>90559.433781815635</v>
      </c>
      <c r="W216" s="141">
        <f>W215*(1/((1+$H$9)^($W$16-$G$16))*(1/(1+$G$9)*(1/(1+$F$9)*(1/(1+$E$9))*((1/(1+$D$9))))))</f>
        <v>93604.366896662948</v>
      </c>
    </row>
    <row r="217" spans="2:23" outlineLevel="1">
      <c r="B217" s="98"/>
      <c r="C217" s="98"/>
      <c r="D217" s="98"/>
      <c r="E217" s="98"/>
      <c r="F217" s="98"/>
      <c r="G217" s="98"/>
      <c r="H217" s="98"/>
      <c r="I217" s="98"/>
      <c r="J217" s="98"/>
      <c r="K217" s="98"/>
      <c r="L217" s="98"/>
      <c r="M217" s="98"/>
      <c r="N217" s="98"/>
      <c r="O217" s="98"/>
      <c r="P217" s="98"/>
      <c r="Q217" s="98"/>
      <c r="R217" s="98"/>
      <c r="S217" s="98"/>
      <c r="T217" s="98"/>
      <c r="U217" s="98"/>
      <c r="V217" s="98"/>
      <c r="W217" s="98"/>
    </row>
    <row r="218" spans="2:23" outlineLevel="1">
      <c r="B218" s="35" t="s">
        <v>214</v>
      </c>
      <c r="C218" s="99" t="s">
        <v>150</v>
      </c>
      <c r="D218" s="100">
        <f>SUM(D216:W216)</f>
        <v>-2735942.9646458351</v>
      </c>
      <c r="E218" s="98"/>
      <c r="F218" s="98"/>
      <c r="G218" s="98"/>
      <c r="H218" s="98"/>
    </row>
    <row r="219" spans="2:23" ht="4.9000000000000004" customHeight="1" outlineLevel="1"/>
    <row r="220" spans="2:23" outlineLevel="1">
      <c r="B220" s="35" t="s">
        <v>190</v>
      </c>
      <c r="C220" s="35"/>
      <c r="D220" s="181">
        <f>IFERROR(IRR(D215:W215),0)</f>
        <v>-4.8452980424563585E-2</v>
      </c>
    </row>
    <row r="221" spans="2:23" ht="4.9000000000000004" customHeight="1" outlineLevel="1"/>
    <row r="222" spans="2:23" outlineLevel="1">
      <c r="B222" s="35" t="s">
        <v>215</v>
      </c>
    </row>
    <row r="223" spans="2:23" outlineLevel="1">
      <c r="B223" s="3" t="s">
        <v>199</v>
      </c>
      <c r="C223" s="89"/>
      <c r="D223" s="90">
        <v>1</v>
      </c>
      <c r="E223" s="90">
        <v>2</v>
      </c>
      <c r="F223" s="90">
        <v>3</v>
      </c>
      <c r="G223" s="90">
        <v>4</v>
      </c>
      <c r="H223" s="90">
        <v>5</v>
      </c>
      <c r="I223" s="90">
        <v>6</v>
      </c>
      <c r="J223" s="90">
        <v>7</v>
      </c>
      <c r="K223" s="90">
        <v>8</v>
      </c>
      <c r="L223" s="90">
        <v>9</v>
      </c>
      <c r="M223" s="90">
        <v>10</v>
      </c>
      <c r="N223" s="90">
        <v>11</v>
      </c>
      <c r="O223" s="90">
        <v>12</v>
      </c>
      <c r="P223" s="90">
        <v>13</v>
      </c>
      <c r="Q223" s="90">
        <v>14</v>
      </c>
      <c r="R223" s="90">
        <v>15</v>
      </c>
      <c r="S223" s="90">
        <v>16</v>
      </c>
      <c r="T223" s="90">
        <v>17</v>
      </c>
      <c r="U223" s="90">
        <v>18</v>
      </c>
      <c r="V223" s="90">
        <v>19</v>
      </c>
      <c r="W223" s="90">
        <v>20</v>
      </c>
    </row>
    <row r="224" spans="2:23" outlineLevel="1">
      <c r="B224" s="3" t="s">
        <v>212</v>
      </c>
      <c r="C224" s="97" t="s">
        <v>150</v>
      </c>
      <c r="D224" s="140">
        <f>D215</f>
        <v>-661320.62980456767</v>
      </c>
      <c r="E224" s="140">
        <f>E215</f>
        <v>-814496.96051385277</v>
      </c>
      <c r="F224" s="140">
        <f t="shared" ref="F224:W224" si="201">F215</f>
        <v>-670542.10401151783</v>
      </c>
      <c r="G224" s="140">
        <f t="shared" si="201"/>
        <v>-663121.40282365528</v>
      </c>
      <c r="H224" s="140">
        <f t="shared" si="201"/>
        <v>-604324.07805013377</v>
      </c>
      <c r="I224" s="140">
        <f t="shared" si="201"/>
        <v>-371704.1166833918</v>
      </c>
      <c r="J224" s="140">
        <f t="shared" si="201"/>
        <v>-265943.82608983573</v>
      </c>
      <c r="K224" s="140">
        <f t="shared" si="201"/>
        <v>-203292.94337294612</v>
      </c>
      <c r="L224" s="140">
        <f t="shared" si="201"/>
        <v>-141632.43669630657</v>
      </c>
      <c r="M224" s="140">
        <f t="shared" si="201"/>
        <v>-80964.306059917435</v>
      </c>
      <c r="N224" s="140">
        <f t="shared" si="201"/>
        <v>-21408.973468809505</v>
      </c>
      <c r="O224" s="140">
        <f t="shared" si="201"/>
        <v>37152.983082048013</v>
      </c>
      <c r="P224" s="140">
        <f t="shared" si="201"/>
        <v>94603.141587624094</v>
      </c>
      <c r="Q224" s="140">
        <f t="shared" si="201"/>
        <v>151057.92405294976</v>
      </c>
      <c r="R224" s="140">
        <f t="shared" si="201"/>
        <v>206517.3304780256</v>
      </c>
      <c r="S224" s="140">
        <f t="shared" si="201"/>
        <v>260861.93885781965</v>
      </c>
      <c r="T224" s="140">
        <f t="shared" si="201"/>
        <v>314211.17119736341</v>
      </c>
      <c r="U224" s="140">
        <f t="shared" si="201"/>
        <v>366563.0274966571</v>
      </c>
      <c r="V224" s="140">
        <f t="shared" si="201"/>
        <v>417799.08575066924</v>
      </c>
      <c r="W224" s="140">
        <f t="shared" si="201"/>
        <v>468035.76796443108</v>
      </c>
    </row>
    <row r="225" spans="2:23" outlineLevel="1">
      <c r="B225" s="101" t="s">
        <v>216</v>
      </c>
      <c r="C225" s="102" t="s">
        <v>150</v>
      </c>
      <c r="D225" s="182">
        <f>D204*1/(1+D195)</f>
        <v>-2.1210008848966488</v>
      </c>
      <c r="E225" s="182">
        <f>E204*1/(1+E195)*(1/(1+D195))</f>
        <v>3.3888616013889921E-6</v>
      </c>
      <c r="F225" s="182">
        <f>F204*1/(1+F195)*(1/(1+E195))*(1/(1+D195))</f>
        <v>-2.6103343901389085E-12</v>
      </c>
      <c r="G225" s="182">
        <f>G204*1/(1+G195)*(1/(1+F195)*(1/(1+E195))*(1/(1+D195)))</f>
        <v>1.8806098103263733E-18</v>
      </c>
      <c r="H225" s="182">
        <f>H204*1/(1+$H$9)*(1/(1+$G$9)*(1/(1+$F$9)*(1/(1+$E$9))*(1/(1+$D$9))))</f>
        <v>661889.74936114543</v>
      </c>
    </row>
    <row r="226" spans="2:23" outlineLevel="1">
      <c r="B226" s="3" t="s">
        <v>217</v>
      </c>
      <c r="C226" s="97" t="s">
        <v>150</v>
      </c>
      <c r="D226" s="141">
        <f>D224-D225</f>
        <v>-661318.50880368275</v>
      </c>
      <c r="E226" s="141">
        <f>D226+E224-E225</f>
        <v>-1475815.4693209243</v>
      </c>
      <c r="F226" s="141">
        <f>E226+F224-F225</f>
        <v>-2146357.573332442</v>
      </c>
      <c r="G226" s="141">
        <f>F226+G224-G225</f>
        <v>-2809478.9761560974</v>
      </c>
      <c r="H226" s="141">
        <f>G226+H224-H225</f>
        <v>-4075692.8035673765</v>
      </c>
      <c r="I226" s="141">
        <f t="shared" ref="I226" si="202">H226+I224</f>
        <v>-4447396.9202507678</v>
      </c>
      <c r="J226" s="141">
        <f t="shared" ref="J226" si="203">I226+J224</f>
        <v>-4713340.7463406036</v>
      </c>
      <c r="K226" s="141">
        <f t="shared" ref="K226" si="204">J226+K224</f>
        <v>-4916633.6897135498</v>
      </c>
      <c r="L226" s="141">
        <f t="shared" ref="L226" si="205">K226+L224</f>
        <v>-5058266.1264098566</v>
      </c>
      <c r="M226" s="141">
        <f t="shared" ref="M226" si="206">L226+M224</f>
        <v>-5139230.432469774</v>
      </c>
      <c r="N226" s="141">
        <f t="shared" ref="N226" si="207">M226+N224</f>
        <v>-5160639.4059385834</v>
      </c>
      <c r="O226" s="141">
        <f t="shared" ref="O226" si="208">N226+O224</f>
        <v>-5123486.4228565358</v>
      </c>
      <c r="P226" s="141">
        <f t="shared" ref="P226" si="209">O226+P224</f>
        <v>-5028883.2812689114</v>
      </c>
      <c r="Q226" s="141">
        <f t="shared" ref="Q226" si="210">P226+Q224</f>
        <v>-4877825.3572159614</v>
      </c>
      <c r="R226" s="141">
        <f t="shared" ref="R226" si="211">Q226+R224</f>
        <v>-4671308.0267379358</v>
      </c>
      <c r="S226" s="141">
        <f t="shared" ref="S226" si="212">R226+S224</f>
        <v>-4410446.087880116</v>
      </c>
      <c r="T226" s="141">
        <f t="shared" ref="T226" si="213">S226+T224</f>
        <v>-4096234.9166827528</v>
      </c>
      <c r="U226" s="141">
        <f t="shared" ref="U226" si="214">T226+U224</f>
        <v>-3729671.8891860954</v>
      </c>
      <c r="V226" s="141">
        <f t="shared" ref="V226" si="215">U226+V224</f>
        <v>-3311872.8034354262</v>
      </c>
      <c r="W226" s="141">
        <f t="shared" ref="W226" si="216">V226+W224</f>
        <v>-2843837.0354709951</v>
      </c>
    </row>
    <row r="227" spans="2:23" outlineLevel="1">
      <c r="B227" s="103"/>
    </row>
    <row r="229" spans="2:23" ht="15.6">
      <c r="B229" s="404" t="s">
        <v>225</v>
      </c>
      <c r="C229" s="405"/>
      <c r="D229" s="405"/>
      <c r="E229" s="405"/>
      <c r="F229" s="405"/>
      <c r="G229" s="405"/>
      <c r="H229" s="405"/>
      <c r="I229" s="405"/>
      <c r="J229" s="405"/>
      <c r="K229" s="405"/>
      <c r="L229" s="405"/>
      <c r="M229" s="405"/>
      <c r="N229" s="405"/>
      <c r="O229" s="405"/>
      <c r="P229" s="405"/>
      <c r="Q229" s="405"/>
      <c r="R229" s="405"/>
      <c r="S229" s="405"/>
      <c r="T229" s="405"/>
      <c r="U229" s="405"/>
      <c r="V229" s="405"/>
      <c r="W229" s="405"/>
    </row>
    <row r="230" spans="2:23" ht="15.6">
      <c r="B230" s="86"/>
      <c r="C230" s="86"/>
      <c r="D230" s="85"/>
      <c r="E230" s="85"/>
      <c r="F230" s="85"/>
      <c r="G230" s="85"/>
      <c r="H230" s="85"/>
      <c r="I230" s="85"/>
      <c r="J230" s="85"/>
      <c r="K230" s="85"/>
      <c r="L230" s="85"/>
      <c r="M230" s="85"/>
      <c r="N230" s="85"/>
      <c r="O230" s="85"/>
      <c r="P230" s="85"/>
      <c r="Q230" s="85"/>
      <c r="R230" s="85"/>
      <c r="S230" s="85"/>
      <c r="T230" s="85"/>
      <c r="U230" s="85"/>
      <c r="V230" s="85"/>
      <c r="W230" s="85"/>
    </row>
    <row r="231" spans="2:23" outlineLevel="1">
      <c r="B231" s="88"/>
      <c r="C231" s="81"/>
    </row>
    <row r="232" spans="2:23" outlineLevel="1">
      <c r="B232" s="3"/>
      <c r="C232" s="24" t="s">
        <v>93</v>
      </c>
      <c r="D232" s="24">
        <f>$C$3</f>
        <v>2024</v>
      </c>
      <c r="E232" s="24">
        <f>$C$3+1</f>
        <v>2025</v>
      </c>
      <c r="F232" s="24">
        <f>$C$3+2</f>
        <v>2026</v>
      </c>
      <c r="G232" s="24">
        <f>$C$3+3</f>
        <v>2027</v>
      </c>
      <c r="H232" s="24">
        <f>$C$3+4</f>
        <v>2028</v>
      </c>
      <c r="I232" s="24">
        <f>H232+1</f>
        <v>2029</v>
      </c>
      <c r="J232" s="24">
        <f t="shared" ref="J232" si="217">I232+1</f>
        <v>2030</v>
      </c>
      <c r="K232" s="24">
        <f t="shared" ref="K232" si="218">J232+1</f>
        <v>2031</v>
      </c>
      <c r="L232" s="24">
        <f t="shared" ref="L232" si="219">K232+1</f>
        <v>2032</v>
      </c>
      <c r="M232" s="24">
        <f t="shared" ref="M232" si="220">L232+1</f>
        <v>2033</v>
      </c>
      <c r="N232" s="24">
        <f t="shared" ref="N232" si="221">M232+1</f>
        <v>2034</v>
      </c>
      <c r="O232" s="24">
        <f t="shared" ref="O232" si="222">N232+1</f>
        <v>2035</v>
      </c>
      <c r="P232" s="24">
        <f t="shared" ref="P232" si="223">O232+1</f>
        <v>2036</v>
      </c>
      <c r="Q232" s="24">
        <f t="shared" ref="Q232" si="224">P232+1</f>
        <v>2037</v>
      </c>
      <c r="R232" s="24">
        <f t="shared" ref="R232" si="225">Q232+1</f>
        <v>2038</v>
      </c>
      <c r="S232" s="24">
        <f t="shared" ref="S232" si="226">R232+1</f>
        <v>2039</v>
      </c>
      <c r="T232" s="24">
        <f t="shared" ref="T232" si="227">S232+1</f>
        <v>2040</v>
      </c>
      <c r="U232" s="24">
        <f t="shared" ref="U232" si="228">T232+1</f>
        <v>2041</v>
      </c>
      <c r="V232" s="24">
        <f t="shared" ref="V232" si="229">U232+1</f>
        <v>2042</v>
      </c>
      <c r="W232" s="24">
        <f t="shared" ref="W232" si="230">V232+1</f>
        <v>2043</v>
      </c>
    </row>
    <row r="233" spans="2:23" outlineLevel="1">
      <c r="B233" s="3" t="s">
        <v>199</v>
      </c>
      <c r="C233" s="89"/>
      <c r="D233" s="90">
        <v>1</v>
      </c>
      <c r="E233" s="90">
        <v>2</v>
      </c>
      <c r="F233" s="90">
        <v>3</v>
      </c>
      <c r="G233" s="90">
        <v>4</v>
      </c>
      <c r="H233" s="90">
        <v>5</v>
      </c>
      <c r="I233" s="90">
        <v>6</v>
      </c>
      <c r="J233" s="90">
        <v>7</v>
      </c>
      <c r="K233" s="90">
        <v>8</v>
      </c>
      <c r="L233" s="90">
        <v>9</v>
      </c>
      <c r="M233" s="90">
        <v>10</v>
      </c>
      <c r="N233" s="90">
        <v>11</v>
      </c>
      <c r="O233" s="90">
        <v>12</v>
      </c>
      <c r="P233" s="90">
        <v>13</v>
      </c>
      <c r="Q233" s="90">
        <v>14</v>
      </c>
      <c r="R233" s="90">
        <v>15</v>
      </c>
      <c r="S233" s="90">
        <v>16</v>
      </c>
      <c r="T233" s="90">
        <v>17</v>
      </c>
      <c r="U233" s="90">
        <v>18</v>
      </c>
      <c r="V233" s="90">
        <v>19</v>
      </c>
      <c r="W233" s="90">
        <v>20</v>
      </c>
    </row>
    <row r="234" spans="2:23" outlineLevel="1">
      <c r="B234" s="402" t="s">
        <v>200</v>
      </c>
      <c r="C234" s="403"/>
      <c r="D234" s="403"/>
      <c r="E234" s="403"/>
      <c r="F234" s="403"/>
      <c r="G234" s="403"/>
      <c r="H234" s="403"/>
      <c r="I234" s="403"/>
      <c r="J234" s="403"/>
      <c r="K234" s="403"/>
      <c r="L234" s="403"/>
      <c r="M234" s="403"/>
      <c r="N234" s="403"/>
      <c r="O234" s="403"/>
      <c r="P234" s="403"/>
      <c r="Q234" s="403"/>
      <c r="R234" s="403"/>
      <c r="S234" s="403"/>
      <c r="T234" s="403"/>
      <c r="U234" s="403"/>
      <c r="V234" s="403"/>
      <c r="W234" s="403"/>
    </row>
    <row r="235" spans="2:23" outlineLevel="1">
      <c r="B235" s="3" t="s">
        <v>201</v>
      </c>
      <c r="C235" s="91" t="s">
        <v>150</v>
      </c>
      <c r="D235" s="32">
        <f>Επενδύσεις!D19</f>
        <v>766836.67007407499</v>
      </c>
      <c r="E235" s="32">
        <f>Επενδύσεις!E19</f>
        <v>1011062.7334956542</v>
      </c>
      <c r="F235" s="32">
        <f>Επενδύσεις!F19</f>
        <v>2188580.5566222947</v>
      </c>
      <c r="G235" s="32">
        <f>Επενδύσεις!G19</f>
        <v>930142.02416311414</v>
      </c>
      <c r="H235" s="32">
        <f>Επενδύσεις!H19</f>
        <v>959242.49181491951</v>
      </c>
      <c r="I235" s="92"/>
      <c r="J235" s="92"/>
      <c r="K235" s="92"/>
      <c r="L235" s="92"/>
      <c r="M235" s="92"/>
      <c r="N235" s="92"/>
      <c r="O235" s="92"/>
      <c r="P235" s="92"/>
      <c r="Q235" s="92"/>
      <c r="R235" s="92"/>
      <c r="S235" s="92"/>
      <c r="T235" s="92"/>
      <c r="U235" s="92"/>
      <c r="V235" s="92"/>
      <c r="W235" s="92"/>
    </row>
    <row r="236" spans="2:23" outlineLevel="1">
      <c r="B236" s="3" t="s">
        <v>202</v>
      </c>
      <c r="C236" s="91" t="s">
        <v>150</v>
      </c>
      <c r="D236" s="92"/>
      <c r="E236" s="92"/>
      <c r="F236" s="92"/>
      <c r="G236" s="92"/>
      <c r="H236" s="92"/>
      <c r="I236" s="32">
        <v>877871</v>
      </c>
      <c r="J236" s="32">
        <v>877871</v>
      </c>
      <c r="K236" s="32">
        <v>877871</v>
      </c>
      <c r="L236" s="32">
        <v>877871</v>
      </c>
      <c r="M236" s="32">
        <v>877871</v>
      </c>
      <c r="N236" s="32">
        <v>877871</v>
      </c>
      <c r="O236" s="32">
        <v>877871</v>
      </c>
      <c r="P236" s="32">
        <v>877871</v>
      </c>
      <c r="Q236" s="32">
        <v>877871</v>
      </c>
      <c r="R236" s="32">
        <v>877871</v>
      </c>
      <c r="S236" s="32">
        <v>877871</v>
      </c>
      <c r="T236" s="32">
        <v>877871</v>
      </c>
      <c r="U236" s="32">
        <v>877871</v>
      </c>
      <c r="V236" s="32">
        <v>877871</v>
      </c>
      <c r="W236" s="32">
        <v>877871</v>
      </c>
    </row>
    <row r="237" spans="2:23" outlineLevel="1">
      <c r="B237" s="3" t="s">
        <v>203</v>
      </c>
      <c r="C237" s="93" t="s">
        <v>150</v>
      </c>
      <c r="D237" s="32">
        <v>274</v>
      </c>
      <c r="E237" s="32">
        <v>559</v>
      </c>
      <c r="F237" s="32">
        <v>856</v>
      </c>
      <c r="G237" s="32">
        <v>1284</v>
      </c>
      <c r="H237" s="32">
        <v>1752</v>
      </c>
      <c r="I237" s="32">
        <v>2143</v>
      </c>
      <c r="J237" s="32">
        <v>5356</v>
      </c>
      <c r="K237" s="32">
        <v>7196</v>
      </c>
      <c r="L237" s="32">
        <v>9072</v>
      </c>
      <c r="M237" s="32">
        <v>10985</v>
      </c>
      <c r="N237" s="32">
        <v>12935</v>
      </c>
      <c r="O237" s="32">
        <v>14923</v>
      </c>
      <c r="P237" s="32">
        <v>16949</v>
      </c>
      <c r="Q237" s="32">
        <v>19015</v>
      </c>
      <c r="R237" s="32">
        <v>21120</v>
      </c>
      <c r="S237" s="32">
        <v>23265</v>
      </c>
      <c r="T237" s="32">
        <v>25451</v>
      </c>
      <c r="U237" s="32">
        <v>27678</v>
      </c>
      <c r="V237" s="32">
        <v>29948</v>
      </c>
      <c r="W237" s="32">
        <v>32260</v>
      </c>
    </row>
    <row r="238" spans="2:23" outlineLevel="1">
      <c r="B238" s="94" t="s">
        <v>204</v>
      </c>
      <c r="C238" s="93" t="s">
        <v>150</v>
      </c>
      <c r="D238" s="180">
        <f>D235+D237</f>
        <v>767110.67007407499</v>
      </c>
      <c r="E238" s="180">
        <f>E235+E237</f>
        <v>1011621.7334956542</v>
      </c>
      <c r="F238" s="180">
        <f>F235+F237</f>
        <v>2189436.5566222947</v>
      </c>
      <c r="G238" s="180">
        <f>G235+G237</f>
        <v>931426.02416311414</v>
      </c>
      <c r="H238" s="180">
        <f>H235+H237</f>
        <v>960994.49181491951</v>
      </c>
      <c r="I238" s="180">
        <f>I236+I237</f>
        <v>880014</v>
      </c>
      <c r="J238" s="180">
        <f t="shared" ref="J238:W238" si="231">J236+J237</f>
        <v>883227</v>
      </c>
      <c r="K238" s="180">
        <f t="shared" si="231"/>
        <v>885067</v>
      </c>
      <c r="L238" s="180">
        <f t="shared" si="231"/>
        <v>886943</v>
      </c>
      <c r="M238" s="180">
        <f t="shared" si="231"/>
        <v>888856</v>
      </c>
      <c r="N238" s="180">
        <f t="shared" si="231"/>
        <v>890806</v>
      </c>
      <c r="O238" s="180">
        <f t="shared" si="231"/>
        <v>892794</v>
      </c>
      <c r="P238" s="180">
        <f t="shared" si="231"/>
        <v>894820</v>
      </c>
      <c r="Q238" s="180">
        <f t="shared" si="231"/>
        <v>896886</v>
      </c>
      <c r="R238" s="180">
        <f t="shared" si="231"/>
        <v>898991</v>
      </c>
      <c r="S238" s="180">
        <f t="shared" si="231"/>
        <v>901136</v>
      </c>
      <c r="T238" s="180">
        <f t="shared" si="231"/>
        <v>903322</v>
      </c>
      <c r="U238" s="180">
        <f t="shared" si="231"/>
        <v>905549</v>
      </c>
      <c r="V238" s="180">
        <f t="shared" si="231"/>
        <v>907819</v>
      </c>
      <c r="W238" s="180">
        <f t="shared" si="231"/>
        <v>910131</v>
      </c>
    </row>
    <row r="239" spans="2:23" outlineLevel="1">
      <c r="B239" s="16"/>
    </row>
    <row r="240" spans="2:23" outlineLevel="1">
      <c r="B240" s="16"/>
    </row>
    <row r="241" spans="2:23" outlineLevel="1">
      <c r="B241" s="402" t="s">
        <v>207</v>
      </c>
      <c r="C241" s="403"/>
      <c r="D241" s="403"/>
      <c r="E241" s="403"/>
      <c r="F241" s="403"/>
      <c r="G241" s="403"/>
      <c r="H241" s="403"/>
      <c r="I241" s="403"/>
      <c r="J241" s="403"/>
      <c r="K241" s="403"/>
      <c r="L241" s="403"/>
      <c r="M241" s="403"/>
      <c r="N241" s="403"/>
      <c r="O241" s="403"/>
      <c r="P241" s="403"/>
      <c r="Q241" s="403"/>
      <c r="R241" s="403"/>
      <c r="S241" s="403"/>
      <c r="T241" s="403"/>
      <c r="U241" s="403"/>
      <c r="V241" s="403"/>
      <c r="W241" s="403"/>
    </row>
    <row r="242" spans="2:23" outlineLevel="1">
      <c r="B242" s="95" t="s">
        <v>208</v>
      </c>
      <c r="C242" s="91" t="s">
        <v>102</v>
      </c>
      <c r="D242" s="32">
        <v>1784.6508721944324</v>
      </c>
      <c r="E242" s="32">
        <v>7957.7180991792757</v>
      </c>
      <c r="F242" s="32">
        <v>16629.978100430115</v>
      </c>
      <c r="G242" s="32">
        <v>25036.538938237005</v>
      </c>
      <c r="H242" s="32">
        <v>33095.458863012835</v>
      </c>
      <c r="I242" s="32">
        <v>43119.027852061794</v>
      </c>
      <c r="J242" s="32">
        <v>52456.051019943014</v>
      </c>
      <c r="K242" s="32">
        <v>57980.104319492653</v>
      </c>
      <c r="L242" s="32">
        <v>63419.659671821646</v>
      </c>
      <c r="M242" s="32">
        <v>68774.717076929999</v>
      </c>
      <c r="N242" s="32">
        <v>74045.276534817705</v>
      </c>
      <c r="O242" s="32">
        <v>79231.338045484765</v>
      </c>
      <c r="P242" s="32">
        <v>84332.901608931177</v>
      </c>
      <c r="Q242" s="32">
        <v>89349.967225156943</v>
      </c>
      <c r="R242" s="32">
        <v>94282.534894162061</v>
      </c>
      <c r="S242" s="32">
        <v>99120.042372543961</v>
      </c>
      <c r="T242" s="32">
        <v>103873.05190370521</v>
      </c>
      <c r="U242" s="32">
        <v>108541.56348764582</v>
      </c>
      <c r="V242" s="32">
        <v>113125.57712436578</v>
      </c>
      <c r="W242" s="32">
        <v>117625.09281386511</v>
      </c>
    </row>
    <row r="243" spans="2:23" outlineLevel="1">
      <c r="B243" s="95" t="s">
        <v>209</v>
      </c>
      <c r="C243" s="93" t="s">
        <v>150</v>
      </c>
      <c r="D243" s="140">
        <f t="shared" ref="D243:W243" si="232">D242*$D$10</f>
        <v>20178.155086466348</v>
      </c>
      <c r="E243" s="140">
        <f t="shared" si="232"/>
        <v>89973.939688370476</v>
      </c>
      <c r="F243" s="140">
        <f t="shared" si="232"/>
        <v>188026.8473925131</v>
      </c>
      <c r="G243" s="140">
        <f t="shared" si="232"/>
        <v>283075.6275051767</v>
      </c>
      <c r="H243" s="140">
        <f t="shared" si="232"/>
        <v>374193.80563465459</v>
      </c>
      <c r="I243" s="140">
        <f t="shared" si="232"/>
        <v>487525.28840933664</v>
      </c>
      <c r="J243" s="140">
        <f t="shared" si="232"/>
        <v>593094.34085698565</v>
      </c>
      <c r="K243" s="140">
        <f t="shared" si="232"/>
        <v>655552.04948834365</v>
      </c>
      <c r="L243" s="140">
        <f t="shared" si="232"/>
        <v>717054.38207945146</v>
      </c>
      <c r="M243" s="140">
        <f t="shared" si="232"/>
        <v>777601.33863030898</v>
      </c>
      <c r="N243" s="140">
        <f t="shared" si="232"/>
        <v>837192.91914091632</v>
      </c>
      <c r="O243" s="140">
        <f t="shared" si="232"/>
        <v>895829.12361127348</v>
      </c>
      <c r="P243" s="140">
        <f t="shared" si="232"/>
        <v>953509.95204138034</v>
      </c>
      <c r="Q243" s="140">
        <f t="shared" si="232"/>
        <v>1010235.4044312369</v>
      </c>
      <c r="R243" s="140">
        <f t="shared" si="232"/>
        <v>1066005.4807808434</v>
      </c>
      <c r="S243" s="140">
        <f t="shared" si="232"/>
        <v>1120700.7590851684</v>
      </c>
      <c r="T243" s="140">
        <f t="shared" si="232"/>
        <v>1174440.661349243</v>
      </c>
      <c r="U243" s="140">
        <f t="shared" si="232"/>
        <v>1227225.1875730674</v>
      </c>
      <c r="V243" s="140">
        <f t="shared" si="232"/>
        <v>1279054.3377566417</v>
      </c>
      <c r="W243" s="140">
        <f t="shared" si="232"/>
        <v>1329928.1118999659</v>
      </c>
    </row>
    <row r="244" spans="2:23" outlineLevel="1">
      <c r="B244" s="94" t="s">
        <v>210</v>
      </c>
      <c r="C244" s="93" t="s">
        <v>150</v>
      </c>
      <c r="D244" s="180">
        <f>D243</f>
        <v>20178.155086466348</v>
      </c>
      <c r="E244" s="180">
        <f t="shared" ref="E244:G244" si="233">E243</f>
        <v>89973.939688370476</v>
      </c>
      <c r="F244" s="180">
        <f t="shared" si="233"/>
        <v>188026.8473925131</v>
      </c>
      <c r="G244" s="180">
        <f t="shared" si="233"/>
        <v>283075.6275051767</v>
      </c>
      <c r="H244" s="180">
        <f>H243</f>
        <v>374193.80563465459</v>
      </c>
      <c r="I244" s="180">
        <f t="shared" ref="I244:W244" si="234">I243</f>
        <v>487525.28840933664</v>
      </c>
      <c r="J244" s="180">
        <f t="shared" si="234"/>
        <v>593094.34085698565</v>
      </c>
      <c r="K244" s="180">
        <f t="shared" si="234"/>
        <v>655552.04948834365</v>
      </c>
      <c r="L244" s="180">
        <f t="shared" si="234"/>
        <v>717054.38207945146</v>
      </c>
      <c r="M244" s="180">
        <f t="shared" si="234"/>
        <v>777601.33863030898</v>
      </c>
      <c r="N244" s="180">
        <f t="shared" si="234"/>
        <v>837192.91914091632</v>
      </c>
      <c r="O244" s="180">
        <f t="shared" si="234"/>
        <v>895829.12361127348</v>
      </c>
      <c r="P244" s="180">
        <f t="shared" si="234"/>
        <v>953509.95204138034</v>
      </c>
      <c r="Q244" s="180">
        <f t="shared" si="234"/>
        <v>1010235.4044312369</v>
      </c>
      <c r="R244" s="180">
        <f t="shared" si="234"/>
        <v>1066005.4807808434</v>
      </c>
      <c r="S244" s="180">
        <f t="shared" si="234"/>
        <v>1120700.7590851684</v>
      </c>
      <c r="T244" s="180">
        <f t="shared" si="234"/>
        <v>1174440.661349243</v>
      </c>
      <c r="U244" s="180">
        <f t="shared" si="234"/>
        <v>1227225.1875730674</v>
      </c>
      <c r="V244" s="180">
        <f t="shared" si="234"/>
        <v>1279054.3377566417</v>
      </c>
      <c r="W244" s="180">
        <f t="shared" si="234"/>
        <v>1329928.1118999659</v>
      </c>
    </row>
    <row r="245" spans="2:23" outlineLevel="1">
      <c r="B245" s="96"/>
    </row>
    <row r="246" spans="2:23" outlineLevel="1">
      <c r="B246" s="3" t="s">
        <v>212</v>
      </c>
      <c r="C246" s="97" t="s">
        <v>150</v>
      </c>
      <c r="D246" s="141">
        <f>D244-D238</f>
        <v>-746932.51498760865</v>
      </c>
      <c r="E246" s="141">
        <f t="shared" ref="E246:W246" si="235">E244-E238</f>
        <v>-921647.79380728374</v>
      </c>
      <c r="F246" s="141">
        <f t="shared" si="235"/>
        <v>-2001409.7092297815</v>
      </c>
      <c r="G246" s="141">
        <f t="shared" si="235"/>
        <v>-648350.39665793744</v>
      </c>
      <c r="H246" s="141">
        <f t="shared" si="235"/>
        <v>-586800.68618026492</v>
      </c>
      <c r="I246" s="141">
        <f t="shared" si="235"/>
        <v>-392488.71159066336</v>
      </c>
      <c r="J246" s="141">
        <f t="shared" si="235"/>
        <v>-290132.65914301435</v>
      </c>
      <c r="K246" s="141">
        <f t="shared" si="235"/>
        <v>-229514.95051165635</v>
      </c>
      <c r="L246" s="141">
        <f t="shared" si="235"/>
        <v>-169888.61792054854</v>
      </c>
      <c r="M246" s="141">
        <f t="shared" si="235"/>
        <v>-111254.66136969102</v>
      </c>
      <c r="N246" s="141">
        <f t="shared" si="235"/>
        <v>-53613.080859083682</v>
      </c>
      <c r="O246" s="141">
        <f t="shared" si="235"/>
        <v>3035.1236112734769</v>
      </c>
      <c r="P246" s="141">
        <f t="shared" si="235"/>
        <v>58689.95204138034</v>
      </c>
      <c r="Q246" s="141">
        <f t="shared" si="235"/>
        <v>113349.40443123691</v>
      </c>
      <c r="R246" s="141">
        <f t="shared" si="235"/>
        <v>167014.48078084341</v>
      </c>
      <c r="S246" s="141">
        <f t="shared" si="235"/>
        <v>219564.75908516836</v>
      </c>
      <c r="T246" s="141">
        <f t="shared" si="235"/>
        <v>271118.66134924302</v>
      </c>
      <c r="U246" s="141">
        <f t="shared" si="235"/>
        <v>321676.18757306738</v>
      </c>
      <c r="V246" s="141">
        <f t="shared" si="235"/>
        <v>371235.33775664167</v>
      </c>
      <c r="W246" s="141">
        <f t="shared" si="235"/>
        <v>419797.11189996591</v>
      </c>
    </row>
    <row r="247" spans="2:23" outlineLevel="1">
      <c r="B247" s="3" t="s">
        <v>213</v>
      </c>
      <c r="C247" s="97" t="s">
        <v>150</v>
      </c>
      <c r="D247" s="141">
        <f>D246*1/(1+$D$9)</f>
        <v>-689179.29044806107</v>
      </c>
      <c r="E247" s="141">
        <f>E246*1/(1+$E$9)*(1/(1+$D$9))</f>
        <v>-784633.22547054652</v>
      </c>
      <c r="F247" s="141">
        <f>F246*1/(1+$F$9)*(1/(1+$E$9))*(1/(1+$D$9))</f>
        <v>-1572130.3877549872</v>
      </c>
      <c r="G247" s="141">
        <f>G246*1/(1+$G$9)*(1/(1+$F$9)*(1/(1+$E$9))*(1/(1+$D$9)))</f>
        <v>-469908.38453923661</v>
      </c>
      <c r="H247" s="141">
        <f>H246*1/(1+$H$9)*(1/(1+$G$9)*(1/(1+$F$9)*(1/(1+$E$9))*(1/(1+$D$9))))</f>
        <v>-392414.34922662628</v>
      </c>
      <c r="I247" s="141">
        <f>I246*(1/((1+$H$9)^($I$16-$G$16))*(1/(1+$G$9)*(1/(1+$F$9)*(1/(1+$E$9))*((1/(1+$D$9))))))</f>
        <v>-242176.66285641672</v>
      </c>
      <c r="J247" s="141">
        <f>J246*(1/((1+$H$9)^($J$16-$G$16))*(1/(1+$G$9)*(1/(1+$F$9)*(1/(1+$E$9))*((1/(1+$D$9))))))</f>
        <v>-165178.14772701508</v>
      </c>
      <c r="K247" s="141">
        <f>K246*(1/((1+$H$9)^($K$16-$G$16))*(1/(1+$G$9)*(1/(1+$F$9)*(1/(1+$E$9))*((1/(1+$D$9))))))</f>
        <v>-120564.04409668643</v>
      </c>
      <c r="L247" s="141">
        <f>L246*(1/((1+$H$9)^($L$16-$G$16))*(1/(1+$G$9)*(1/(1+$F$9)*(1/(1+$E$9))*((1/(1+$D$9))))))</f>
        <v>-82342.104631289461</v>
      </c>
      <c r="M247" s="141">
        <f>M246*(1/((1+$H$9)^($M$16-$G$16))*(1/(1+$G$9)*(1/(1+$F$9)*(1/(1+$E$9))*((1/(1+$D$9))))))</f>
        <v>-49753.856521586837</v>
      </c>
      <c r="N247" s="141">
        <f>N246*(1/((1+$H$9)^($N$16-$G$16))*(1/(1+$G$9)*(1/(1+$F$9)*(1/(1+$E$9))*((1/(1+$D$9))))))</f>
        <v>-22122.293562040868</v>
      </c>
      <c r="O247" s="141">
        <f>O246*(1/((1+$H$9)^($O$16-$G$16))*(1/(1+$G$9)*(1/(1+$F$9)*(1/(1+$E$9))*((1/(1+$D$9))))))</f>
        <v>1155.5443625096668</v>
      </c>
      <c r="P247" s="141">
        <f>P246*(1/((1+$H$9)^($P$16-$G$16))*(1/(1+$G$9)*(1/(1+$F$9)*(1/(1+$E$9))*((1/(1+$D$9))))))</f>
        <v>20616.97042043219</v>
      </c>
      <c r="Q247" s="141">
        <f>Q246*(1/((1+$H$9)^($Q$16-$G$16))*(1/(1+$G$9)*(1/(1+$F$9)*(1/(1+$E$9))*((1/(1+$D$9))))))</f>
        <v>36739.326371245879</v>
      </c>
      <c r="R247" s="141">
        <f>R246*(1/((1+$H$9)^($R$16-$G$16))*(1/(1+$G$9)*(1/(1+$F$9)*(1/(1+$E$9))*((1/(1+$D$9))))))</f>
        <v>49947.864811876869</v>
      </c>
      <c r="S247" s="141">
        <f>S246*(1/((1+$H$9)^($S$16-$G$16))*(1/(1+$G$9)*(1/(1+$F$9)*(1/(1+$E$9))*((1/(1+$D$9))))))</f>
        <v>60586.559170292734</v>
      </c>
      <c r="T247" s="141">
        <f>T246*(1/((1+$H$9)^($T$16-$G$16))*(1/(1+$G$9)*(1/(1+$F$9)*(1/(1+$E$9))*((1/(1+$D$9))))))</f>
        <v>69027.781862823176</v>
      </c>
      <c r="U247" s="141">
        <f>U246*(1/((1+$H$9)^($U$16-$G$16))*(1/(1+$G$9)*(1/(1+$F$9)*(1/(1+$E$9))*((1/(1+$D$9))))))</f>
        <v>75567.363950905041</v>
      </c>
      <c r="V247" s="141">
        <f>V246*(1/((1+$H$9)^($V$16-$G$16))*(1/(1+$G$9)*(1/(1+$F$9)*(1/(1+$E$9))*((1/(1+$D$9))))))</f>
        <v>80466.576241158516</v>
      </c>
      <c r="W247" s="141">
        <f>W246*(1/((1+$H$9)^($W$16-$G$16))*(1/(1+$G$9)*(1/(1+$F$9)*(1/(1+$E$9))*((1/(1+$D$9))))))</f>
        <v>83956.922897888726</v>
      </c>
    </row>
    <row r="248" spans="2:23" outlineLevel="1">
      <c r="B248" s="98"/>
      <c r="C248" s="98"/>
      <c r="D248" s="98"/>
      <c r="E248" s="98"/>
      <c r="F248" s="98"/>
      <c r="G248" s="98"/>
      <c r="H248" s="98"/>
      <c r="I248" s="98"/>
      <c r="J248" s="98"/>
      <c r="K248" s="98"/>
      <c r="L248" s="98"/>
      <c r="M248" s="98"/>
      <c r="N248" s="98"/>
      <c r="O248" s="98"/>
      <c r="P248" s="98"/>
      <c r="Q248" s="98"/>
      <c r="R248" s="98"/>
      <c r="S248" s="98"/>
      <c r="T248" s="98"/>
      <c r="U248" s="98"/>
      <c r="V248" s="98"/>
      <c r="W248" s="98"/>
    </row>
    <row r="249" spans="2:23" outlineLevel="1">
      <c r="B249" s="35" t="s">
        <v>214</v>
      </c>
      <c r="C249" s="99" t="s">
        <v>150</v>
      </c>
      <c r="D249" s="100">
        <f>SUM(D247:W247)</f>
        <v>-4112337.8367453604</v>
      </c>
      <c r="E249" s="98"/>
      <c r="F249" s="98"/>
      <c r="G249" s="98"/>
      <c r="H249" s="98"/>
    </row>
    <row r="250" spans="2:23" ht="4.9000000000000004" customHeight="1" outlineLevel="1"/>
    <row r="251" spans="2:23" outlineLevel="1">
      <c r="B251" s="35" t="s">
        <v>190</v>
      </c>
      <c r="C251" s="35"/>
      <c r="D251" s="181">
        <f>IFERROR(IRR(D246:W246),0)</f>
        <v>-8.0562340145979849E-2</v>
      </c>
    </row>
    <row r="252" spans="2:23" ht="4.9000000000000004" customHeight="1" outlineLevel="1"/>
    <row r="253" spans="2:23" outlineLevel="1">
      <c r="B253" s="35" t="s">
        <v>215</v>
      </c>
    </row>
    <row r="254" spans="2:23" outlineLevel="1">
      <c r="B254" s="3" t="s">
        <v>199</v>
      </c>
      <c r="C254" s="89"/>
      <c r="D254" s="90">
        <v>1</v>
      </c>
      <c r="E254" s="90">
        <v>2</v>
      </c>
      <c r="F254" s="90">
        <v>3</v>
      </c>
      <c r="G254" s="90">
        <v>4</v>
      </c>
      <c r="H254" s="90">
        <v>5</v>
      </c>
      <c r="I254" s="90">
        <v>6</v>
      </c>
      <c r="J254" s="90">
        <v>7</v>
      </c>
      <c r="K254" s="90">
        <v>8</v>
      </c>
      <c r="L254" s="90">
        <v>9</v>
      </c>
      <c r="M254" s="90">
        <v>10</v>
      </c>
      <c r="N254" s="90">
        <v>11</v>
      </c>
      <c r="O254" s="90">
        <v>12</v>
      </c>
      <c r="P254" s="90">
        <v>13</v>
      </c>
      <c r="Q254" s="90">
        <v>14</v>
      </c>
      <c r="R254" s="90">
        <v>15</v>
      </c>
      <c r="S254" s="90">
        <v>16</v>
      </c>
      <c r="T254" s="90">
        <v>17</v>
      </c>
      <c r="U254" s="90">
        <v>18</v>
      </c>
      <c r="V254" s="90">
        <v>19</v>
      </c>
      <c r="W254" s="90">
        <v>20</v>
      </c>
    </row>
    <row r="255" spans="2:23" outlineLevel="1">
      <c r="B255" s="3" t="s">
        <v>212</v>
      </c>
      <c r="C255" s="97" t="s">
        <v>150</v>
      </c>
      <c r="D255" s="140">
        <f>D246</f>
        <v>-746932.51498760865</v>
      </c>
      <c r="E255" s="140">
        <f>E246</f>
        <v>-921647.79380728374</v>
      </c>
      <c r="F255" s="140">
        <f t="shared" ref="F255:W255" si="236">F246</f>
        <v>-2001409.7092297815</v>
      </c>
      <c r="G255" s="140">
        <f t="shared" si="236"/>
        <v>-648350.39665793744</v>
      </c>
      <c r="H255" s="140">
        <f t="shared" si="236"/>
        <v>-586800.68618026492</v>
      </c>
      <c r="I255" s="140">
        <f t="shared" si="236"/>
        <v>-392488.71159066336</v>
      </c>
      <c r="J255" s="140">
        <f t="shared" si="236"/>
        <v>-290132.65914301435</v>
      </c>
      <c r="K255" s="140">
        <f t="shared" si="236"/>
        <v>-229514.95051165635</v>
      </c>
      <c r="L255" s="140">
        <f t="shared" si="236"/>
        <v>-169888.61792054854</v>
      </c>
      <c r="M255" s="140">
        <f t="shared" si="236"/>
        <v>-111254.66136969102</v>
      </c>
      <c r="N255" s="140">
        <f t="shared" si="236"/>
        <v>-53613.080859083682</v>
      </c>
      <c r="O255" s="140">
        <f t="shared" si="236"/>
        <v>3035.1236112734769</v>
      </c>
      <c r="P255" s="140">
        <f t="shared" si="236"/>
        <v>58689.95204138034</v>
      </c>
      <c r="Q255" s="140">
        <f t="shared" si="236"/>
        <v>113349.40443123691</v>
      </c>
      <c r="R255" s="140">
        <f t="shared" si="236"/>
        <v>167014.48078084341</v>
      </c>
      <c r="S255" s="140">
        <f t="shared" si="236"/>
        <v>219564.75908516836</v>
      </c>
      <c r="T255" s="140">
        <f t="shared" si="236"/>
        <v>271118.66134924302</v>
      </c>
      <c r="U255" s="140">
        <f t="shared" si="236"/>
        <v>321676.18757306738</v>
      </c>
      <c r="V255" s="140">
        <f t="shared" si="236"/>
        <v>371235.33775664167</v>
      </c>
      <c r="W255" s="140">
        <f t="shared" si="236"/>
        <v>419797.11189996591</v>
      </c>
    </row>
    <row r="256" spans="2:23" outlineLevel="1">
      <c r="B256" s="101" t="s">
        <v>216</v>
      </c>
      <c r="C256" s="102" t="s">
        <v>150</v>
      </c>
      <c r="D256" s="182">
        <f>D235*1/(1+D226)</f>
        <v>-1.1595590013354937</v>
      </c>
      <c r="E256" s="182">
        <f>E235*1/(1+E226)*(1/(1+D226))</f>
        <v>1.0359440922536921E-6</v>
      </c>
      <c r="F256" s="182">
        <f>F235*1/(1+F226)*(1/(1+E226))*(1/(1+D226))</f>
        <v>-1.0447656341866229E-12</v>
      </c>
      <c r="G256" s="182">
        <f>G235*1/(1+G226)*(1/(1+F226)*(1/(1+E226))*(1/(1+D226)))</f>
        <v>1.580447146168657E-19</v>
      </c>
      <c r="H256" s="182">
        <f>H235*1/(1+$H$9)*(1/(1+$G$9)*(1/(1+$F$9)*(1/(1+$E$9))*(1/(1+$D$9))))</f>
        <v>641479.34220452292</v>
      </c>
    </row>
    <row r="257" spans="2:23" outlineLevel="1">
      <c r="B257" s="3" t="s">
        <v>217</v>
      </c>
      <c r="C257" s="97" t="s">
        <v>150</v>
      </c>
      <c r="D257" s="141">
        <f>D255-D256</f>
        <v>-746931.35542860732</v>
      </c>
      <c r="E257" s="141">
        <f>D257+E255-E256</f>
        <v>-1668579.149236927</v>
      </c>
      <c r="F257" s="141">
        <f>E257+F255-F256</f>
        <v>-3669988.8584667086</v>
      </c>
      <c r="G257" s="141">
        <f>F257+G255-G256</f>
        <v>-4318339.2551246462</v>
      </c>
      <c r="H257" s="141">
        <f>G257+H255-H256</f>
        <v>-5546619.2835094342</v>
      </c>
      <c r="I257" s="141">
        <f t="shared" ref="I257" si="237">H257+I255</f>
        <v>-5939107.9951000977</v>
      </c>
      <c r="J257" s="141">
        <f t="shared" ref="J257" si="238">I257+J255</f>
        <v>-6229240.6542431116</v>
      </c>
      <c r="K257" s="141">
        <f t="shared" ref="K257" si="239">J257+K255</f>
        <v>-6458755.6047547683</v>
      </c>
      <c r="L257" s="141">
        <f t="shared" ref="L257" si="240">K257+L255</f>
        <v>-6628644.222675317</v>
      </c>
      <c r="M257" s="141">
        <f t="shared" ref="M257" si="241">L257+M255</f>
        <v>-6739898.8840450076</v>
      </c>
      <c r="N257" s="141">
        <f t="shared" ref="N257" si="242">M257+N255</f>
        <v>-6793511.9649040913</v>
      </c>
      <c r="O257" s="141">
        <f t="shared" ref="O257" si="243">N257+O255</f>
        <v>-6790476.8412928181</v>
      </c>
      <c r="P257" s="141">
        <f t="shared" ref="P257" si="244">O257+P255</f>
        <v>-6731786.889251438</v>
      </c>
      <c r="Q257" s="141">
        <f t="shared" ref="Q257" si="245">P257+Q255</f>
        <v>-6618437.4848202011</v>
      </c>
      <c r="R257" s="141">
        <f t="shared" ref="R257" si="246">Q257+R255</f>
        <v>-6451423.0040393574</v>
      </c>
      <c r="S257" s="141">
        <f t="shared" ref="S257" si="247">R257+S255</f>
        <v>-6231858.2449541893</v>
      </c>
      <c r="T257" s="141">
        <f t="shared" ref="T257" si="248">S257+T255</f>
        <v>-5960739.5836049467</v>
      </c>
      <c r="U257" s="141">
        <f t="shared" ref="U257" si="249">T257+U255</f>
        <v>-5639063.3960318789</v>
      </c>
      <c r="V257" s="141">
        <f t="shared" ref="V257" si="250">U257+V255</f>
        <v>-5267828.0582752377</v>
      </c>
      <c r="W257" s="141">
        <f t="shared" ref="W257" si="251">V257+W255</f>
        <v>-4848030.9463752713</v>
      </c>
    </row>
    <row r="258" spans="2:23" outlineLevel="1">
      <c r="B258" s="103"/>
    </row>
    <row r="260" spans="2:23" ht="15.6">
      <c r="B260" s="404" t="s">
        <v>226</v>
      </c>
      <c r="C260" s="405"/>
      <c r="D260" s="405"/>
      <c r="E260" s="405"/>
      <c r="F260" s="405"/>
      <c r="G260" s="405"/>
      <c r="H260" s="405"/>
      <c r="I260" s="405"/>
      <c r="J260" s="405"/>
      <c r="K260" s="405"/>
      <c r="L260" s="405"/>
      <c r="M260" s="405"/>
      <c r="N260" s="405"/>
      <c r="O260" s="405"/>
      <c r="P260" s="405"/>
      <c r="Q260" s="405"/>
      <c r="R260" s="405"/>
      <c r="S260" s="405"/>
      <c r="T260" s="405"/>
      <c r="U260" s="405"/>
      <c r="V260" s="405"/>
      <c r="W260" s="405"/>
    </row>
    <row r="261" spans="2:23" ht="15.6">
      <c r="B261" s="86"/>
      <c r="C261" s="86"/>
      <c r="D261" s="85"/>
      <c r="E261" s="85"/>
      <c r="F261" s="85"/>
      <c r="G261" s="85"/>
      <c r="H261" s="85"/>
      <c r="I261" s="85"/>
      <c r="J261" s="85"/>
      <c r="K261" s="85"/>
      <c r="L261" s="85"/>
      <c r="M261" s="85"/>
      <c r="N261" s="85"/>
      <c r="O261" s="85"/>
      <c r="P261" s="85"/>
      <c r="Q261" s="85"/>
      <c r="R261" s="85"/>
      <c r="S261" s="85"/>
      <c r="T261" s="85"/>
      <c r="U261" s="85"/>
      <c r="V261" s="85"/>
      <c r="W261" s="85"/>
    </row>
    <row r="262" spans="2:23" outlineLevel="1">
      <c r="B262" s="88"/>
      <c r="C262" s="81"/>
    </row>
    <row r="263" spans="2:23" outlineLevel="1">
      <c r="B263" s="3"/>
      <c r="C263" s="24" t="s">
        <v>93</v>
      </c>
      <c r="D263" s="24">
        <f>$C$3</f>
        <v>2024</v>
      </c>
      <c r="E263" s="24">
        <f>$C$3+1</f>
        <v>2025</v>
      </c>
      <c r="F263" s="24">
        <f>$C$3+2</f>
        <v>2026</v>
      </c>
      <c r="G263" s="24">
        <f>$C$3+3</f>
        <v>2027</v>
      </c>
      <c r="H263" s="24">
        <f>$C$3+4</f>
        <v>2028</v>
      </c>
      <c r="I263" s="24">
        <f>H263+1</f>
        <v>2029</v>
      </c>
      <c r="J263" s="24">
        <f t="shared" ref="J263" si="252">I263+1</f>
        <v>2030</v>
      </c>
      <c r="K263" s="24">
        <f t="shared" ref="K263" si="253">J263+1</f>
        <v>2031</v>
      </c>
      <c r="L263" s="24">
        <f t="shared" ref="L263" si="254">K263+1</f>
        <v>2032</v>
      </c>
      <c r="M263" s="24">
        <f t="shared" ref="M263" si="255">L263+1</f>
        <v>2033</v>
      </c>
      <c r="N263" s="24">
        <f t="shared" ref="N263" si="256">M263+1</f>
        <v>2034</v>
      </c>
      <c r="O263" s="24">
        <f t="shared" ref="O263" si="257">N263+1</f>
        <v>2035</v>
      </c>
      <c r="P263" s="24">
        <f t="shared" ref="P263" si="258">O263+1</f>
        <v>2036</v>
      </c>
      <c r="Q263" s="24">
        <f t="shared" ref="Q263" si="259">P263+1</f>
        <v>2037</v>
      </c>
      <c r="R263" s="24">
        <f t="shared" ref="R263" si="260">Q263+1</f>
        <v>2038</v>
      </c>
      <c r="S263" s="24">
        <f t="shared" ref="S263" si="261">R263+1</f>
        <v>2039</v>
      </c>
      <c r="T263" s="24">
        <f t="shared" ref="T263" si="262">S263+1</f>
        <v>2040</v>
      </c>
      <c r="U263" s="24">
        <f t="shared" ref="U263" si="263">T263+1</f>
        <v>2041</v>
      </c>
      <c r="V263" s="24">
        <f t="shared" ref="V263" si="264">U263+1</f>
        <v>2042</v>
      </c>
      <c r="W263" s="24">
        <f t="shared" ref="W263" si="265">V263+1</f>
        <v>2043</v>
      </c>
    </row>
    <row r="264" spans="2:23" outlineLevel="1">
      <c r="B264" s="3" t="s">
        <v>199</v>
      </c>
      <c r="C264" s="89"/>
      <c r="D264" s="90">
        <v>1</v>
      </c>
      <c r="E264" s="90">
        <v>2</v>
      </c>
      <c r="F264" s="90">
        <v>3</v>
      </c>
      <c r="G264" s="90">
        <v>4</v>
      </c>
      <c r="H264" s="90">
        <v>5</v>
      </c>
      <c r="I264" s="90">
        <v>6</v>
      </c>
      <c r="J264" s="90">
        <v>7</v>
      </c>
      <c r="K264" s="90">
        <v>8</v>
      </c>
      <c r="L264" s="90">
        <v>9</v>
      </c>
      <c r="M264" s="90">
        <v>10</v>
      </c>
      <c r="N264" s="90">
        <v>11</v>
      </c>
      <c r="O264" s="90">
        <v>12</v>
      </c>
      <c r="P264" s="90">
        <v>13</v>
      </c>
      <c r="Q264" s="90">
        <v>14</v>
      </c>
      <c r="R264" s="90">
        <v>15</v>
      </c>
      <c r="S264" s="90">
        <v>16</v>
      </c>
      <c r="T264" s="90">
        <v>17</v>
      </c>
      <c r="U264" s="90">
        <v>18</v>
      </c>
      <c r="V264" s="90">
        <v>19</v>
      </c>
      <c r="W264" s="90">
        <v>20</v>
      </c>
    </row>
    <row r="265" spans="2:23" outlineLevel="1">
      <c r="B265" s="402" t="s">
        <v>200</v>
      </c>
      <c r="C265" s="403"/>
      <c r="D265" s="403"/>
      <c r="E265" s="403"/>
      <c r="F265" s="403"/>
      <c r="G265" s="403"/>
      <c r="H265" s="403"/>
      <c r="I265" s="403"/>
      <c r="J265" s="403"/>
      <c r="K265" s="403"/>
      <c r="L265" s="403"/>
      <c r="M265" s="403"/>
      <c r="N265" s="403"/>
      <c r="O265" s="403"/>
      <c r="P265" s="403"/>
      <c r="Q265" s="403"/>
      <c r="R265" s="403"/>
      <c r="S265" s="403"/>
      <c r="T265" s="403"/>
      <c r="U265" s="403"/>
      <c r="V265" s="403"/>
      <c r="W265" s="403"/>
    </row>
    <row r="266" spans="2:23" outlineLevel="1">
      <c r="B266" s="3" t="s">
        <v>201</v>
      </c>
      <c r="C266" s="91" t="s">
        <v>150</v>
      </c>
      <c r="D266" s="32">
        <f>Επενδύσεις!D20</f>
        <v>748219.87270404305</v>
      </c>
      <c r="E266" s="32">
        <f>Επενδύσεις!E20</f>
        <v>1096440.9745992944</v>
      </c>
      <c r="F266" s="32">
        <f>Επενδύσεις!F20</f>
        <v>1002036.8154152123</v>
      </c>
      <c r="G266" s="32">
        <f>Επενδύσεις!G20</f>
        <v>1034814.4170665621</v>
      </c>
      <c r="H266" s="32">
        <f>Επενδύσεις!H20</f>
        <v>1013079.2657013012</v>
      </c>
      <c r="I266" s="92"/>
      <c r="J266" s="92"/>
      <c r="K266" s="92"/>
      <c r="L266" s="92"/>
      <c r="M266" s="92"/>
      <c r="N266" s="92"/>
      <c r="O266" s="92"/>
      <c r="P266" s="92"/>
      <c r="Q266" s="92"/>
      <c r="R266" s="92"/>
      <c r="S266" s="92"/>
      <c r="T266" s="92"/>
      <c r="U266" s="92"/>
      <c r="V266" s="92"/>
      <c r="W266" s="92"/>
    </row>
    <row r="267" spans="2:23" outlineLevel="1">
      <c r="B267" s="3" t="s">
        <v>202</v>
      </c>
      <c r="C267" s="91" t="s">
        <v>150</v>
      </c>
      <c r="D267" s="92"/>
      <c r="E267" s="92"/>
      <c r="F267" s="92"/>
      <c r="G267" s="92"/>
      <c r="H267" s="92"/>
      <c r="I267" s="32">
        <v>964579</v>
      </c>
      <c r="J267" s="32">
        <v>964579</v>
      </c>
      <c r="K267" s="32">
        <v>964579</v>
      </c>
      <c r="L267" s="32">
        <v>964579</v>
      </c>
      <c r="M267" s="32">
        <v>964579</v>
      </c>
      <c r="N267" s="32">
        <v>964579</v>
      </c>
      <c r="O267" s="32">
        <v>964579</v>
      </c>
      <c r="P267" s="32">
        <v>964579</v>
      </c>
      <c r="Q267" s="32">
        <v>964579</v>
      </c>
      <c r="R267" s="32">
        <v>964579</v>
      </c>
      <c r="S267" s="32">
        <v>964579</v>
      </c>
      <c r="T267" s="32">
        <v>964579</v>
      </c>
      <c r="U267" s="32">
        <v>964579</v>
      </c>
      <c r="V267" s="32">
        <v>964579</v>
      </c>
      <c r="W267" s="32">
        <v>964579</v>
      </c>
    </row>
    <row r="268" spans="2:23" outlineLevel="1">
      <c r="B268" s="3" t="s">
        <v>203</v>
      </c>
      <c r="C268" s="93" t="s">
        <v>150</v>
      </c>
      <c r="D268" s="32">
        <v>251</v>
      </c>
      <c r="E268" s="32">
        <v>536</v>
      </c>
      <c r="F268" s="32">
        <v>832</v>
      </c>
      <c r="G268" s="32">
        <v>1260</v>
      </c>
      <c r="H268" s="32">
        <v>1604</v>
      </c>
      <c r="I268" s="32">
        <v>1962</v>
      </c>
      <c r="J268" s="32">
        <v>5203</v>
      </c>
      <c r="K268" s="32">
        <v>7041</v>
      </c>
      <c r="L268" s="32">
        <v>8915</v>
      </c>
      <c r="M268" s="32">
        <v>10826</v>
      </c>
      <c r="N268" s="32">
        <v>12775</v>
      </c>
      <c r="O268" s="32">
        <v>14761</v>
      </c>
      <c r="P268" s="32">
        <v>16786</v>
      </c>
      <c r="Q268" s="32">
        <v>18850</v>
      </c>
      <c r="R268" s="32">
        <v>20953</v>
      </c>
      <c r="S268" s="32">
        <v>23097</v>
      </c>
      <c r="T268" s="32">
        <v>25281</v>
      </c>
      <c r="U268" s="32">
        <v>27507</v>
      </c>
      <c r="V268" s="32">
        <v>29775</v>
      </c>
      <c r="W268" s="32">
        <v>32085</v>
      </c>
    </row>
    <row r="269" spans="2:23" outlineLevel="1">
      <c r="B269" s="94" t="s">
        <v>204</v>
      </c>
      <c r="C269" s="93" t="s">
        <v>150</v>
      </c>
      <c r="D269" s="180">
        <f>D266+D268</f>
        <v>748470.87270404305</v>
      </c>
      <c r="E269" s="180">
        <f>E266+E268</f>
        <v>1096976.9745992944</v>
      </c>
      <c r="F269" s="180">
        <f>F266+F268</f>
        <v>1002868.8154152123</v>
      </c>
      <c r="G269" s="180">
        <f>G266+G268</f>
        <v>1036074.4170665621</v>
      </c>
      <c r="H269" s="180">
        <f>H266+H268</f>
        <v>1014683.2657013012</v>
      </c>
      <c r="I269" s="180">
        <f>I267+I268</f>
        <v>966541</v>
      </c>
      <c r="J269" s="180">
        <f t="shared" ref="J269:W269" si="266">J267+J268</f>
        <v>969782</v>
      </c>
      <c r="K269" s="180">
        <f t="shared" si="266"/>
        <v>971620</v>
      </c>
      <c r="L269" s="180">
        <f t="shared" si="266"/>
        <v>973494</v>
      </c>
      <c r="M269" s="180">
        <f t="shared" si="266"/>
        <v>975405</v>
      </c>
      <c r="N269" s="180">
        <f t="shared" si="266"/>
        <v>977354</v>
      </c>
      <c r="O269" s="180">
        <f t="shared" si="266"/>
        <v>979340</v>
      </c>
      <c r="P269" s="180">
        <f t="shared" si="266"/>
        <v>981365</v>
      </c>
      <c r="Q269" s="180">
        <f t="shared" si="266"/>
        <v>983429</v>
      </c>
      <c r="R269" s="180">
        <f t="shared" si="266"/>
        <v>985532</v>
      </c>
      <c r="S269" s="180">
        <f t="shared" si="266"/>
        <v>987676</v>
      </c>
      <c r="T269" s="180">
        <f t="shared" si="266"/>
        <v>989860</v>
      </c>
      <c r="U269" s="180">
        <f t="shared" si="266"/>
        <v>992086</v>
      </c>
      <c r="V269" s="180">
        <f t="shared" si="266"/>
        <v>994354</v>
      </c>
      <c r="W269" s="180">
        <f t="shared" si="266"/>
        <v>996664</v>
      </c>
    </row>
    <row r="270" spans="2:23" outlineLevel="1">
      <c r="B270" s="16"/>
    </row>
    <row r="271" spans="2:23" outlineLevel="1">
      <c r="B271" s="16"/>
    </row>
    <row r="272" spans="2:23" outlineLevel="1">
      <c r="B272" s="402" t="s">
        <v>207</v>
      </c>
      <c r="C272" s="403"/>
      <c r="D272" s="403"/>
      <c r="E272" s="403"/>
      <c r="F272" s="403"/>
      <c r="G272" s="403"/>
      <c r="H272" s="403"/>
      <c r="I272" s="403"/>
      <c r="J272" s="403"/>
      <c r="K272" s="403"/>
      <c r="L272" s="403"/>
      <c r="M272" s="403"/>
      <c r="N272" s="403"/>
      <c r="O272" s="403"/>
      <c r="P272" s="403"/>
      <c r="Q272" s="403"/>
      <c r="R272" s="403"/>
      <c r="S272" s="403"/>
      <c r="T272" s="403"/>
      <c r="U272" s="403"/>
      <c r="V272" s="403"/>
      <c r="W272" s="403"/>
    </row>
    <row r="273" spans="2:23" outlineLevel="1">
      <c r="B273" s="95" t="s">
        <v>208</v>
      </c>
      <c r="C273" s="91" t="s">
        <v>102</v>
      </c>
      <c r="D273" s="32">
        <v>2120.5015083416279</v>
      </c>
      <c r="E273" s="32">
        <v>9383.0623933551797</v>
      </c>
      <c r="F273" s="32">
        <v>19551.417570894013</v>
      </c>
      <c r="G273" s="32">
        <v>29454.797606294153</v>
      </c>
      <c r="H273" s="32">
        <v>38943.99093322191</v>
      </c>
      <c r="I273" s="32">
        <v>50720.892327099245</v>
      </c>
      <c r="J273" s="32">
        <v>61695.063222380457</v>
      </c>
      <c r="K273" s="32">
        <v>68190.842914967507</v>
      </c>
      <c r="L273" s="32">
        <v>74581.000173528751</v>
      </c>
      <c r="M273" s="32">
        <v>80876.097241466778</v>
      </c>
      <c r="N273" s="32">
        <v>87065.571875378984</v>
      </c>
      <c r="O273" s="32">
        <v>93159.986318667972</v>
      </c>
      <c r="P273" s="32">
        <v>99148.778327931155</v>
      </c>
      <c r="Q273" s="32">
        <v>105042.51014657112</v>
      </c>
      <c r="R273" s="32">
        <v>110830.61953118526</v>
      </c>
      <c r="S273" s="32">
        <v>116523.66872517619</v>
      </c>
      <c r="T273" s="32">
        <v>122111.09548514131</v>
      </c>
      <c r="U273" s="32">
        <v>127603.46205448321</v>
      </c>
      <c r="V273" s="32">
        <v>132990.2061897993</v>
      </c>
      <c r="W273" s="32">
        <v>138271.32789108958</v>
      </c>
    </row>
    <row r="274" spans="2:23" outlineLevel="1">
      <c r="B274" s="95" t="s">
        <v>209</v>
      </c>
      <c r="C274" s="93" t="s">
        <v>150</v>
      </c>
      <c r="D274" s="140">
        <f t="shared" ref="D274:W274" si="267">D273*$D$10</f>
        <v>23975.450304064616</v>
      </c>
      <c r="E274" s="140">
        <f t="shared" si="267"/>
        <v>106089.59495047033</v>
      </c>
      <c r="F274" s="140">
        <f t="shared" si="267"/>
        <v>221058.10276531315</v>
      </c>
      <c r="G274" s="140">
        <f t="shared" si="267"/>
        <v>333030.66913556482</v>
      </c>
      <c r="H274" s="140">
        <f t="shared" si="267"/>
        <v>440320.2334864735</v>
      </c>
      <c r="I274" s="140">
        <f t="shared" si="267"/>
        <v>573475.76909634762</v>
      </c>
      <c r="J274" s="140">
        <f t="shared" si="267"/>
        <v>697555.23232384457</v>
      </c>
      <c r="K274" s="140">
        <f t="shared" si="267"/>
        <v>770999.76541808015</v>
      </c>
      <c r="L274" s="140">
        <f t="shared" si="267"/>
        <v>843250.0784620028</v>
      </c>
      <c r="M274" s="140">
        <f t="shared" si="267"/>
        <v>914425.59346064413</v>
      </c>
      <c r="N274" s="140">
        <f t="shared" si="267"/>
        <v>984406.88840897242</v>
      </c>
      <c r="O274" s="140">
        <f t="shared" si="267"/>
        <v>1053313.3853120194</v>
      </c>
      <c r="P274" s="140">
        <f t="shared" si="267"/>
        <v>1121025.6621647535</v>
      </c>
      <c r="Q274" s="140">
        <f t="shared" si="267"/>
        <v>1187663.1409722064</v>
      </c>
      <c r="R274" s="140">
        <f t="shared" si="267"/>
        <v>1253106.3997293462</v>
      </c>
      <c r="S274" s="140">
        <f t="shared" si="267"/>
        <v>1317474.8604412046</v>
      </c>
      <c r="T274" s="140">
        <f t="shared" si="267"/>
        <v>1380649.1011027503</v>
      </c>
      <c r="U274" s="140">
        <f t="shared" si="267"/>
        <v>1442748.5437190144</v>
      </c>
      <c r="V274" s="140">
        <f t="shared" si="267"/>
        <v>1503653.7662849657</v>
      </c>
      <c r="W274" s="140">
        <f t="shared" si="267"/>
        <v>1563364.7688006042</v>
      </c>
    </row>
    <row r="275" spans="2:23" outlineLevel="1">
      <c r="B275" s="94" t="s">
        <v>210</v>
      </c>
      <c r="C275" s="93" t="s">
        <v>150</v>
      </c>
      <c r="D275" s="180">
        <f>D274</f>
        <v>23975.450304064616</v>
      </c>
      <c r="E275" s="180">
        <f t="shared" ref="E275:G275" si="268">E274</f>
        <v>106089.59495047033</v>
      </c>
      <c r="F275" s="180">
        <f t="shared" si="268"/>
        <v>221058.10276531315</v>
      </c>
      <c r="G275" s="180">
        <f t="shared" si="268"/>
        <v>333030.66913556482</v>
      </c>
      <c r="H275" s="180">
        <f>H274</f>
        <v>440320.2334864735</v>
      </c>
      <c r="I275" s="180">
        <f t="shared" ref="I275:W275" si="269">I274</f>
        <v>573475.76909634762</v>
      </c>
      <c r="J275" s="180">
        <f t="shared" si="269"/>
        <v>697555.23232384457</v>
      </c>
      <c r="K275" s="180">
        <f t="shared" si="269"/>
        <v>770999.76541808015</v>
      </c>
      <c r="L275" s="180">
        <f t="shared" si="269"/>
        <v>843250.0784620028</v>
      </c>
      <c r="M275" s="180">
        <f t="shared" si="269"/>
        <v>914425.59346064413</v>
      </c>
      <c r="N275" s="180">
        <f t="shared" si="269"/>
        <v>984406.88840897242</v>
      </c>
      <c r="O275" s="180">
        <f t="shared" si="269"/>
        <v>1053313.3853120194</v>
      </c>
      <c r="P275" s="180">
        <f t="shared" si="269"/>
        <v>1121025.6621647535</v>
      </c>
      <c r="Q275" s="180">
        <f t="shared" si="269"/>
        <v>1187663.1409722064</v>
      </c>
      <c r="R275" s="180">
        <f t="shared" si="269"/>
        <v>1253106.3997293462</v>
      </c>
      <c r="S275" s="180">
        <f t="shared" si="269"/>
        <v>1317474.8604412046</v>
      </c>
      <c r="T275" s="180">
        <f t="shared" si="269"/>
        <v>1380649.1011027503</v>
      </c>
      <c r="U275" s="180">
        <f t="shared" si="269"/>
        <v>1442748.5437190144</v>
      </c>
      <c r="V275" s="180">
        <f t="shared" si="269"/>
        <v>1503653.7662849657</v>
      </c>
      <c r="W275" s="180">
        <f t="shared" si="269"/>
        <v>1563364.7688006042</v>
      </c>
    </row>
    <row r="276" spans="2:23" outlineLevel="1">
      <c r="B276" s="96"/>
    </row>
    <row r="277" spans="2:23" outlineLevel="1">
      <c r="B277" s="3" t="s">
        <v>212</v>
      </c>
      <c r="C277" s="97" t="s">
        <v>150</v>
      </c>
      <c r="D277" s="141">
        <f>D275-D269</f>
        <v>-724495.42239997839</v>
      </c>
      <c r="E277" s="141">
        <f t="shared" ref="E277:W277" si="270">E275-E269</f>
        <v>-990887.37964882399</v>
      </c>
      <c r="F277" s="141">
        <f t="shared" si="270"/>
        <v>-781810.71264989919</v>
      </c>
      <c r="G277" s="141">
        <f t="shared" si="270"/>
        <v>-703043.74793099728</v>
      </c>
      <c r="H277" s="141">
        <f t="shared" si="270"/>
        <v>-574363.0322148276</v>
      </c>
      <c r="I277" s="141">
        <f t="shared" si="270"/>
        <v>-393065.23090365238</v>
      </c>
      <c r="J277" s="141">
        <f t="shared" si="270"/>
        <v>-272226.76767615543</v>
      </c>
      <c r="K277" s="141">
        <f t="shared" si="270"/>
        <v>-200620.23458191985</v>
      </c>
      <c r="L277" s="141">
        <f t="shared" si="270"/>
        <v>-130243.9215379972</v>
      </c>
      <c r="M277" s="141">
        <f t="shared" si="270"/>
        <v>-60979.40653935587</v>
      </c>
      <c r="N277" s="141">
        <f t="shared" si="270"/>
        <v>7052.8884089724161</v>
      </c>
      <c r="O277" s="141">
        <f t="shared" si="270"/>
        <v>73973.385312019382</v>
      </c>
      <c r="P277" s="141">
        <f t="shared" si="270"/>
        <v>139660.66216475354</v>
      </c>
      <c r="Q277" s="141">
        <f t="shared" si="270"/>
        <v>204234.14097220637</v>
      </c>
      <c r="R277" s="141">
        <f t="shared" si="270"/>
        <v>267574.39972934616</v>
      </c>
      <c r="S277" s="141">
        <f t="shared" si="270"/>
        <v>329798.86044120463</v>
      </c>
      <c r="T277" s="141">
        <f t="shared" si="270"/>
        <v>390789.10110275028</v>
      </c>
      <c r="U277" s="141">
        <f t="shared" si="270"/>
        <v>450662.54371901439</v>
      </c>
      <c r="V277" s="141">
        <f t="shared" si="270"/>
        <v>509299.76628496568</v>
      </c>
      <c r="W277" s="141">
        <f t="shared" si="270"/>
        <v>566700.76880060416</v>
      </c>
    </row>
    <row r="278" spans="2:23" outlineLevel="1">
      <c r="B278" s="3" t="s">
        <v>213</v>
      </c>
      <c r="C278" s="97" t="s">
        <v>150</v>
      </c>
      <c r="D278" s="141">
        <f>D277*1/(1+$D$9)</f>
        <v>-668477.04594941717</v>
      </c>
      <c r="E278" s="141">
        <f>E277*1/(1+$E$9)*(1/(1+$D$9))</f>
        <v>-843579.47362969152</v>
      </c>
      <c r="F278" s="141">
        <f>F277*1/(1+$F$9)*(1/(1+$E$9))*(1/(1+$D$9))</f>
        <v>-614121.32316590811</v>
      </c>
      <c r="G278" s="141">
        <f>G277*1/(1+$G$9)*(1/(1+$F$9)*(1/(1+$E$9))*(1/(1+$D$9)))</f>
        <v>-509548.77725626313</v>
      </c>
      <c r="H278" s="141">
        <f>H277*1/(1+$H$9)*(1/(1+$G$9)*(1/(1+$F$9)*(1/(1+$E$9))*(1/(1+$D$9))))</f>
        <v>-384096.85062497383</v>
      </c>
      <c r="I278" s="141">
        <f>I277*(1/((1+$H$9)^($I$16-$G$16))*(1/(1+$G$9)*(1/(1+$F$9)*(1/(1+$E$9))*((1/(1+$D$9))))))</f>
        <v>-242532.39161795515</v>
      </c>
      <c r="J278" s="141">
        <f>J277*(1/((1+$H$9)^($J$16-$G$16))*(1/(1+$G$9)*(1/(1+$F$9)*(1/(1+$E$9))*((1/(1+$D$9))))))</f>
        <v>-154983.9765687836</v>
      </c>
      <c r="K278" s="141">
        <f>K277*(1/((1+$H$9)^($K$16-$G$16))*(1/(1+$G$9)*(1/(1+$F$9)*(1/(1+$E$9))*((1/(1+$D$9))))))</f>
        <v>-105385.66988730326</v>
      </c>
      <c r="L278" s="141">
        <f>L277*(1/((1+$H$9)^($L$16-$G$16))*(1/(1+$G$9)*(1/(1+$F$9)*(1/(1+$E$9))*((1/(1+$D$9))))))</f>
        <v>-63126.999007589511</v>
      </c>
      <c r="M278" s="141">
        <f>M277*(1/((1+$H$9)^($M$16-$G$16))*(1/(1+$G$9)*(1/(1+$F$9)*(1/(1+$E$9))*((1/(1+$D$9))))))</f>
        <v>-27270.413719107004</v>
      </c>
      <c r="N278" s="141">
        <f>N277*(1/((1+$H$9)^($N$16-$G$16))*(1/(1+$G$9)*(1/(1+$F$9)*(1/(1+$E$9))*((1/(1+$D$9))))))</f>
        <v>2910.2238734181528</v>
      </c>
      <c r="O278" s="141">
        <f>O277*(1/((1+$H$9)^($O$16-$G$16))*(1/(1+$G$9)*(1/(1+$F$9)*(1/(1+$E$9))*((1/(1+$D$9))))))</f>
        <v>28163.442192456176</v>
      </c>
      <c r="P278" s="141">
        <f>P277*(1/((1+$H$9)^($P$16-$G$16))*(1/(1+$G$9)*(1/(1+$F$9)*(1/(1+$E$9))*((1/(1+$D$9))))))</f>
        <v>49060.863752598423</v>
      </c>
      <c r="Q278" s="141">
        <f>Q277*(1/((1+$H$9)^($Q$16-$G$16))*(1/(1+$G$9)*(1/(1+$F$9)*(1/(1+$E$9))*((1/(1+$D$9))))))</f>
        <v>66197.302041237112</v>
      </c>
      <c r="R278" s="141">
        <f>R277*(1/((1+$H$9)^($R$16-$G$16))*(1/(1+$G$9)*(1/(1+$F$9)*(1/(1+$E$9))*((1/(1+$D$9))))))</f>
        <v>80021.623767688448</v>
      </c>
      <c r="S278" s="141">
        <f>S277*(1/((1+$H$9)^($S$16-$G$16))*(1/(1+$G$9)*(1/(1+$F$9)*(1/(1+$E$9))*((1/(1+$D$9))))))</f>
        <v>91004.486583684658</v>
      </c>
      <c r="T278" s="141">
        <f>T277*(1/((1+$H$9)^($T$16-$G$16))*(1/(1+$G$9)*(1/(1+$F$9)*(1/(1+$E$9))*((1/(1+$D$9))))))</f>
        <v>99496.304278889191</v>
      </c>
      <c r="U278" s="141">
        <f>U277*(1/((1+$H$9)^($U$16-$G$16))*(1/(1+$G$9)*(1/(1+$F$9)*(1/(1+$E$9))*((1/(1+$D$9))))))</f>
        <v>105868.51553169405</v>
      </c>
      <c r="V278" s="141">
        <f>V277*(1/((1+$H$9)^($V$16-$G$16))*(1/(1+$G$9)*(1/(1+$F$9)*(1/(1+$E$9))*((1/(1+$D$9))))))</f>
        <v>110392.53084316652</v>
      </c>
      <c r="W278" s="141">
        <f>W277*(1/((1+$H$9)^($W$16-$G$16))*(1/(1+$G$9)*(1/(1+$F$9)*(1/(1+$E$9))*((1/(1+$D$9))))))</f>
        <v>113336.77961010873</v>
      </c>
    </row>
    <row r="279" spans="2:23" outlineLevel="1">
      <c r="B279" s="98"/>
      <c r="C279" s="98"/>
      <c r="D279" s="98"/>
      <c r="E279" s="98"/>
      <c r="F279" s="98"/>
      <c r="G279" s="98"/>
      <c r="H279" s="98"/>
      <c r="I279" s="98"/>
      <c r="J279" s="98"/>
      <c r="K279" s="98"/>
      <c r="L279" s="98"/>
      <c r="M279" s="98"/>
      <c r="N279" s="98"/>
      <c r="O279" s="98"/>
      <c r="P279" s="98"/>
      <c r="Q279" s="98"/>
      <c r="R279" s="98"/>
      <c r="S279" s="98"/>
      <c r="T279" s="98"/>
      <c r="U279" s="98"/>
      <c r="V279" s="98"/>
      <c r="W279" s="98"/>
    </row>
    <row r="280" spans="2:23" outlineLevel="1">
      <c r="B280" s="35" t="s">
        <v>214</v>
      </c>
      <c r="C280" s="99" t="s">
        <v>150</v>
      </c>
      <c r="D280" s="100">
        <f>SUM(D278:W278)</f>
        <v>-2866670.8489520508</v>
      </c>
      <c r="E280" s="98"/>
      <c r="F280" s="98"/>
      <c r="G280" s="98"/>
      <c r="H280" s="98"/>
    </row>
    <row r="281" spans="2:23" ht="4.9000000000000004" customHeight="1" outlineLevel="1"/>
    <row r="282" spans="2:23" outlineLevel="1">
      <c r="B282" s="35" t="s">
        <v>190</v>
      </c>
      <c r="C282" s="35"/>
      <c r="D282" s="181">
        <f>IFERROR(IRR(D277:W277),0)</f>
        <v>-3.6301692430032895E-2</v>
      </c>
    </row>
    <row r="283" spans="2:23" ht="4.9000000000000004" customHeight="1" outlineLevel="1"/>
    <row r="284" spans="2:23" outlineLevel="1">
      <c r="B284" s="35" t="s">
        <v>215</v>
      </c>
    </row>
    <row r="285" spans="2:23" outlineLevel="1">
      <c r="B285" s="3" t="s">
        <v>199</v>
      </c>
      <c r="C285" s="89"/>
      <c r="D285" s="90">
        <v>1</v>
      </c>
      <c r="E285" s="90">
        <v>2</v>
      </c>
      <c r="F285" s="90">
        <v>3</v>
      </c>
      <c r="G285" s="90">
        <v>4</v>
      </c>
      <c r="H285" s="90">
        <v>5</v>
      </c>
      <c r="I285" s="90">
        <v>6</v>
      </c>
      <c r="J285" s="90">
        <v>7</v>
      </c>
      <c r="K285" s="90">
        <v>8</v>
      </c>
      <c r="L285" s="90">
        <v>9</v>
      </c>
      <c r="M285" s="90">
        <v>10</v>
      </c>
      <c r="N285" s="90">
        <v>11</v>
      </c>
      <c r="O285" s="90">
        <v>12</v>
      </c>
      <c r="P285" s="90">
        <v>13</v>
      </c>
      <c r="Q285" s="90">
        <v>14</v>
      </c>
      <c r="R285" s="90">
        <v>15</v>
      </c>
      <c r="S285" s="90">
        <v>16</v>
      </c>
      <c r="T285" s="90">
        <v>17</v>
      </c>
      <c r="U285" s="90">
        <v>18</v>
      </c>
      <c r="V285" s="90">
        <v>19</v>
      </c>
      <c r="W285" s="90">
        <v>20</v>
      </c>
    </row>
    <row r="286" spans="2:23" outlineLevel="1">
      <c r="B286" s="3" t="s">
        <v>212</v>
      </c>
      <c r="C286" s="97" t="s">
        <v>150</v>
      </c>
      <c r="D286" s="140">
        <f>D277</f>
        <v>-724495.42239997839</v>
      </c>
      <c r="E286" s="140">
        <f>E277</f>
        <v>-990887.37964882399</v>
      </c>
      <c r="F286" s="140">
        <f t="shared" ref="F286:W286" si="271">F277</f>
        <v>-781810.71264989919</v>
      </c>
      <c r="G286" s="140">
        <f t="shared" si="271"/>
        <v>-703043.74793099728</v>
      </c>
      <c r="H286" s="140">
        <f t="shared" si="271"/>
        <v>-574363.0322148276</v>
      </c>
      <c r="I286" s="140">
        <f t="shared" si="271"/>
        <v>-393065.23090365238</v>
      </c>
      <c r="J286" s="140">
        <f t="shared" si="271"/>
        <v>-272226.76767615543</v>
      </c>
      <c r="K286" s="140">
        <f t="shared" si="271"/>
        <v>-200620.23458191985</v>
      </c>
      <c r="L286" s="140">
        <f t="shared" si="271"/>
        <v>-130243.9215379972</v>
      </c>
      <c r="M286" s="140">
        <f t="shared" si="271"/>
        <v>-60979.40653935587</v>
      </c>
      <c r="N286" s="140">
        <f t="shared" si="271"/>
        <v>7052.8884089724161</v>
      </c>
      <c r="O286" s="140">
        <f t="shared" si="271"/>
        <v>73973.385312019382</v>
      </c>
      <c r="P286" s="140">
        <f t="shared" si="271"/>
        <v>139660.66216475354</v>
      </c>
      <c r="Q286" s="140">
        <f t="shared" si="271"/>
        <v>204234.14097220637</v>
      </c>
      <c r="R286" s="140">
        <f t="shared" si="271"/>
        <v>267574.39972934616</v>
      </c>
      <c r="S286" s="140">
        <f t="shared" si="271"/>
        <v>329798.86044120463</v>
      </c>
      <c r="T286" s="140">
        <f t="shared" si="271"/>
        <v>390789.10110275028</v>
      </c>
      <c r="U286" s="140">
        <f t="shared" si="271"/>
        <v>450662.54371901439</v>
      </c>
      <c r="V286" s="140">
        <f t="shared" si="271"/>
        <v>509299.76628496568</v>
      </c>
      <c r="W286" s="140">
        <f t="shared" si="271"/>
        <v>566700.76880060416</v>
      </c>
    </row>
    <row r="287" spans="2:23" outlineLevel="1">
      <c r="B287" s="101" t="s">
        <v>216</v>
      </c>
      <c r="C287" s="102" t="s">
        <v>150</v>
      </c>
      <c r="D287" s="182">
        <f>D266*1/(1+D257)</f>
        <v>-1.0017264223713278</v>
      </c>
      <c r="E287" s="182">
        <f>E266*1/(1+E257)*(1/(1+D257))</f>
        <v>8.7974862221883859E-7</v>
      </c>
      <c r="F287" s="182">
        <f>F266*1/(1+F257)*(1/(1+E257))*(1/(1+D257))</f>
        <v>-2.1907478237952303E-13</v>
      </c>
      <c r="G287" s="182">
        <f>G266*1/(1+G257)*(1/(1+F257)*(1/(1+E257))*(1/(1+D257)))</f>
        <v>5.2390738945774206E-20</v>
      </c>
      <c r="H287" s="182">
        <f>H266*1/(1+$H$9)*(1/(1+$G$9)*(1/(1+$F$9)*(1/(1+$E$9))*(1/(1+$D$9))))</f>
        <v>677481.89483718213</v>
      </c>
    </row>
    <row r="288" spans="2:23" outlineLevel="1">
      <c r="B288" s="3" t="s">
        <v>217</v>
      </c>
      <c r="C288" s="97" t="s">
        <v>150</v>
      </c>
      <c r="D288" s="141">
        <f>D286-D287</f>
        <v>-724494.42067355604</v>
      </c>
      <c r="E288" s="141">
        <f>D288+E286-E287</f>
        <v>-1715381.8003232596</v>
      </c>
      <c r="F288" s="141">
        <f>E288+F286-F287</f>
        <v>-2497192.5129731586</v>
      </c>
      <c r="G288" s="141">
        <f>F288+G286-G287</f>
        <v>-3200236.2609041557</v>
      </c>
      <c r="H288" s="141">
        <f>G288+H286-H287</f>
        <v>-4452081.1879561655</v>
      </c>
      <c r="I288" s="141">
        <f t="shared" ref="I288" si="272">H288+I286</f>
        <v>-4845146.418859818</v>
      </c>
      <c r="J288" s="141">
        <f t="shared" ref="J288" si="273">I288+J286</f>
        <v>-5117373.1865359731</v>
      </c>
      <c r="K288" s="141">
        <f t="shared" ref="K288" si="274">J288+K286</f>
        <v>-5317993.4211178925</v>
      </c>
      <c r="L288" s="141">
        <f t="shared" ref="L288" si="275">K288+L286</f>
        <v>-5448237.3426558897</v>
      </c>
      <c r="M288" s="141">
        <f t="shared" ref="M288" si="276">L288+M286</f>
        <v>-5509216.749195246</v>
      </c>
      <c r="N288" s="141">
        <f t="shared" ref="N288" si="277">M288+N286</f>
        <v>-5502163.8607862741</v>
      </c>
      <c r="O288" s="141">
        <f t="shared" ref="O288" si="278">N288+O286</f>
        <v>-5428190.4754742552</v>
      </c>
      <c r="P288" s="141">
        <f t="shared" ref="P288" si="279">O288+P286</f>
        <v>-5288529.8133095019</v>
      </c>
      <c r="Q288" s="141">
        <f t="shared" ref="Q288" si="280">P288+Q286</f>
        <v>-5084295.6723372955</v>
      </c>
      <c r="R288" s="141">
        <f t="shared" ref="R288" si="281">Q288+R286</f>
        <v>-4816721.2726079496</v>
      </c>
      <c r="S288" s="141">
        <f t="shared" ref="S288" si="282">R288+S286</f>
        <v>-4486922.4121667445</v>
      </c>
      <c r="T288" s="141">
        <f t="shared" ref="T288" si="283">S288+T286</f>
        <v>-4096133.3110639942</v>
      </c>
      <c r="U288" s="141">
        <f t="shared" ref="U288" si="284">T288+U286</f>
        <v>-3645470.7673449796</v>
      </c>
      <c r="V288" s="141">
        <f t="shared" ref="V288" si="285">U288+V286</f>
        <v>-3136171.0010600137</v>
      </c>
      <c r="W288" s="141">
        <f t="shared" ref="W288" si="286">V288+W286</f>
        <v>-2569470.2322594095</v>
      </c>
    </row>
    <row r="289" spans="2:23" outlineLevel="1">
      <c r="B289" s="103"/>
    </row>
    <row r="291" spans="2:23" ht="15.6">
      <c r="B291" s="404" t="s">
        <v>227</v>
      </c>
      <c r="C291" s="405"/>
      <c r="D291" s="405"/>
      <c r="E291" s="405"/>
      <c r="F291" s="405"/>
      <c r="G291" s="405"/>
      <c r="H291" s="405"/>
      <c r="I291" s="405"/>
      <c r="J291" s="405"/>
      <c r="K291" s="405"/>
      <c r="L291" s="405"/>
      <c r="M291" s="405"/>
      <c r="N291" s="405"/>
      <c r="O291" s="405"/>
      <c r="P291" s="405"/>
      <c r="Q291" s="405"/>
      <c r="R291" s="405"/>
      <c r="S291" s="405"/>
      <c r="T291" s="405"/>
      <c r="U291" s="405"/>
      <c r="V291" s="405"/>
      <c r="W291" s="405"/>
    </row>
    <row r="292" spans="2:23" ht="15.6">
      <c r="B292" s="86"/>
      <c r="C292" s="86"/>
      <c r="D292" s="85"/>
      <c r="E292" s="85"/>
      <c r="F292" s="85"/>
      <c r="G292" s="85"/>
      <c r="H292" s="85"/>
      <c r="I292" s="85"/>
      <c r="J292" s="85"/>
      <c r="K292" s="85"/>
      <c r="L292" s="85"/>
      <c r="M292" s="85"/>
      <c r="N292" s="85"/>
      <c r="O292" s="85"/>
      <c r="P292" s="85"/>
      <c r="Q292" s="85"/>
      <c r="R292" s="85"/>
      <c r="S292" s="85"/>
      <c r="T292" s="85"/>
      <c r="U292" s="85"/>
      <c r="V292" s="85"/>
      <c r="W292" s="85"/>
    </row>
    <row r="293" spans="2:23" outlineLevel="1">
      <c r="B293" s="88"/>
      <c r="C293" s="81"/>
    </row>
    <row r="294" spans="2:23" outlineLevel="1">
      <c r="B294" s="3"/>
      <c r="C294" s="24" t="s">
        <v>93</v>
      </c>
      <c r="D294" s="24">
        <f>$C$3</f>
        <v>2024</v>
      </c>
      <c r="E294" s="24">
        <f>$C$3+1</f>
        <v>2025</v>
      </c>
      <c r="F294" s="24">
        <f>$C$3+2</f>
        <v>2026</v>
      </c>
      <c r="G294" s="24">
        <f>$C$3+3</f>
        <v>2027</v>
      </c>
      <c r="H294" s="24">
        <f>$C$3+4</f>
        <v>2028</v>
      </c>
      <c r="I294" s="24">
        <f>H294+1</f>
        <v>2029</v>
      </c>
      <c r="J294" s="24">
        <f t="shared" ref="J294" si="287">I294+1</f>
        <v>2030</v>
      </c>
      <c r="K294" s="24">
        <f t="shared" ref="K294" si="288">J294+1</f>
        <v>2031</v>
      </c>
      <c r="L294" s="24">
        <f t="shared" ref="L294" si="289">K294+1</f>
        <v>2032</v>
      </c>
      <c r="M294" s="24">
        <f t="shared" ref="M294" si="290">L294+1</f>
        <v>2033</v>
      </c>
      <c r="N294" s="24">
        <f t="shared" ref="N294" si="291">M294+1</f>
        <v>2034</v>
      </c>
      <c r="O294" s="24">
        <f t="shared" ref="O294" si="292">N294+1</f>
        <v>2035</v>
      </c>
      <c r="P294" s="24">
        <f t="shared" ref="P294" si="293">O294+1</f>
        <v>2036</v>
      </c>
      <c r="Q294" s="24">
        <f t="shared" ref="Q294" si="294">P294+1</f>
        <v>2037</v>
      </c>
      <c r="R294" s="24">
        <f t="shared" ref="R294" si="295">Q294+1</f>
        <v>2038</v>
      </c>
      <c r="S294" s="24">
        <f t="shared" ref="S294" si="296">R294+1</f>
        <v>2039</v>
      </c>
      <c r="T294" s="24">
        <f t="shared" ref="T294" si="297">S294+1</f>
        <v>2040</v>
      </c>
      <c r="U294" s="24">
        <f t="shared" ref="U294" si="298">T294+1</f>
        <v>2041</v>
      </c>
      <c r="V294" s="24">
        <f t="shared" ref="V294" si="299">U294+1</f>
        <v>2042</v>
      </c>
      <c r="W294" s="24">
        <f t="shared" ref="W294" si="300">V294+1</f>
        <v>2043</v>
      </c>
    </row>
    <row r="295" spans="2:23" outlineLevel="1">
      <c r="B295" s="3" t="s">
        <v>199</v>
      </c>
      <c r="C295" s="89"/>
      <c r="D295" s="90">
        <v>1</v>
      </c>
      <c r="E295" s="90">
        <v>2</v>
      </c>
      <c r="F295" s="90">
        <v>3</v>
      </c>
      <c r="G295" s="90">
        <v>4</v>
      </c>
      <c r="H295" s="90">
        <v>5</v>
      </c>
      <c r="I295" s="90">
        <v>6</v>
      </c>
      <c r="J295" s="90">
        <v>7</v>
      </c>
      <c r="K295" s="90">
        <v>8</v>
      </c>
      <c r="L295" s="90">
        <v>9</v>
      </c>
      <c r="M295" s="90">
        <v>10</v>
      </c>
      <c r="N295" s="90">
        <v>11</v>
      </c>
      <c r="O295" s="90">
        <v>12</v>
      </c>
      <c r="P295" s="90">
        <v>13</v>
      </c>
      <c r="Q295" s="90">
        <v>14</v>
      </c>
      <c r="R295" s="90">
        <v>15</v>
      </c>
      <c r="S295" s="90">
        <v>16</v>
      </c>
      <c r="T295" s="90">
        <v>17</v>
      </c>
      <c r="U295" s="90">
        <v>18</v>
      </c>
      <c r="V295" s="90">
        <v>19</v>
      </c>
      <c r="W295" s="90">
        <v>20</v>
      </c>
    </row>
    <row r="296" spans="2:23" outlineLevel="1">
      <c r="B296" s="402" t="s">
        <v>200</v>
      </c>
      <c r="C296" s="403"/>
      <c r="D296" s="403"/>
      <c r="E296" s="403"/>
      <c r="F296" s="403"/>
      <c r="G296" s="403"/>
      <c r="H296" s="403"/>
      <c r="I296" s="403"/>
      <c r="J296" s="403"/>
      <c r="K296" s="403"/>
      <c r="L296" s="403"/>
      <c r="M296" s="403"/>
      <c r="N296" s="403"/>
      <c r="O296" s="403"/>
      <c r="P296" s="403"/>
      <c r="Q296" s="403"/>
      <c r="R296" s="403"/>
      <c r="S296" s="403"/>
      <c r="T296" s="403"/>
      <c r="U296" s="403"/>
      <c r="V296" s="403"/>
      <c r="W296" s="403"/>
    </row>
    <row r="297" spans="2:23" outlineLevel="1">
      <c r="B297" s="3" t="s">
        <v>201</v>
      </c>
      <c r="C297" s="91" t="s">
        <v>150</v>
      </c>
      <c r="D297" s="32">
        <f>Επενδύσεις!D21</f>
        <v>662321.00854180614</v>
      </c>
      <c r="E297" s="32">
        <f>Επενδύσεις!E21</f>
        <v>1065474.6657324766</v>
      </c>
      <c r="F297" s="32">
        <f>Επενδύσεις!F21</f>
        <v>1070832.4146463568</v>
      </c>
      <c r="G297" s="32">
        <f>Επενδύσεις!G21</f>
        <v>2748965.7463814644</v>
      </c>
      <c r="H297" s="32">
        <f>Επενδύσεις!H21</f>
        <v>1288458.6601702226</v>
      </c>
      <c r="I297" s="92"/>
      <c r="J297" s="92"/>
      <c r="K297" s="92"/>
      <c r="L297" s="92"/>
      <c r="M297" s="92"/>
      <c r="N297" s="92"/>
      <c r="O297" s="92"/>
      <c r="P297" s="92"/>
      <c r="Q297" s="92"/>
      <c r="R297" s="92"/>
      <c r="S297" s="92"/>
      <c r="T297" s="92"/>
      <c r="U297" s="92"/>
      <c r="V297" s="92"/>
      <c r="W297" s="92"/>
    </row>
    <row r="298" spans="2:23" outlineLevel="1">
      <c r="B298" s="3" t="s">
        <v>202</v>
      </c>
      <c r="C298" s="91" t="s">
        <v>150</v>
      </c>
      <c r="D298" s="92"/>
      <c r="E298" s="92"/>
      <c r="F298" s="92"/>
      <c r="G298" s="92"/>
      <c r="H298" s="92"/>
      <c r="I298" s="32">
        <v>931048</v>
      </c>
      <c r="J298" s="32">
        <v>931048</v>
      </c>
      <c r="K298" s="32">
        <v>931048</v>
      </c>
      <c r="L298" s="32">
        <v>931048</v>
      </c>
      <c r="M298" s="32">
        <v>931048</v>
      </c>
      <c r="N298" s="32">
        <v>931048</v>
      </c>
      <c r="O298" s="32">
        <v>931048</v>
      </c>
      <c r="P298" s="32">
        <v>931048</v>
      </c>
      <c r="Q298" s="32">
        <v>931048</v>
      </c>
      <c r="R298" s="32">
        <v>931048</v>
      </c>
      <c r="S298" s="32">
        <v>931048</v>
      </c>
      <c r="T298" s="32">
        <v>931048</v>
      </c>
      <c r="U298" s="32">
        <v>931048</v>
      </c>
      <c r="V298" s="32">
        <v>931048</v>
      </c>
      <c r="W298" s="32">
        <v>931048</v>
      </c>
    </row>
    <row r="299" spans="2:23" outlineLevel="1">
      <c r="B299" s="3" t="s">
        <v>203</v>
      </c>
      <c r="C299" s="93" t="s">
        <v>150</v>
      </c>
      <c r="D299" s="32">
        <v>251</v>
      </c>
      <c r="E299" s="32">
        <v>746</v>
      </c>
      <c r="F299" s="32">
        <v>1284</v>
      </c>
      <c r="G299" s="32">
        <v>1914</v>
      </c>
      <c r="H299" s="32">
        <v>2493</v>
      </c>
      <c r="I299" s="32">
        <v>3048</v>
      </c>
      <c r="J299" s="32">
        <v>6125</v>
      </c>
      <c r="K299" s="32">
        <v>7973</v>
      </c>
      <c r="L299" s="32">
        <v>9856</v>
      </c>
      <c r="M299" s="32">
        <v>11777</v>
      </c>
      <c r="N299" s="32">
        <v>13735</v>
      </c>
      <c r="O299" s="32">
        <v>15731</v>
      </c>
      <c r="P299" s="32">
        <v>17765</v>
      </c>
      <c r="Q299" s="32">
        <v>19839</v>
      </c>
      <c r="R299" s="32">
        <v>21952</v>
      </c>
      <c r="S299" s="32">
        <v>24106</v>
      </c>
      <c r="T299" s="32">
        <v>26300</v>
      </c>
      <c r="U299" s="32">
        <v>28536</v>
      </c>
      <c r="V299" s="32">
        <v>30814</v>
      </c>
      <c r="W299" s="32">
        <v>33135</v>
      </c>
    </row>
    <row r="300" spans="2:23" outlineLevel="1">
      <c r="B300" s="94" t="s">
        <v>204</v>
      </c>
      <c r="C300" s="93" t="s">
        <v>150</v>
      </c>
      <c r="D300" s="180">
        <f>D297+D299</f>
        <v>662572.00854180614</v>
      </c>
      <c r="E300" s="180">
        <f>E297+E299</f>
        <v>1066220.6657324766</v>
      </c>
      <c r="F300" s="180">
        <f>F297+F299</f>
        <v>1072116.4146463568</v>
      </c>
      <c r="G300" s="180">
        <f>G297+G299</f>
        <v>2750879.7463814644</v>
      </c>
      <c r="H300" s="180">
        <f>H297+H299</f>
        <v>1290951.6601702226</v>
      </c>
      <c r="I300" s="180">
        <f>I298+I299</f>
        <v>934096</v>
      </c>
      <c r="J300" s="180">
        <f t="shared" ref="J300:W300" si="301">J298+J299</f>
        <v>937173</v>
      </c>
      <c r="K300" s="180">
        <f t="shared" si="301"/>
        <v>939021</v>
      </c>
      <c r="L300" s="180">
        <f t="shared" si="301"/>
        <v>940904</v>
      </c>
      <c r="M300" s="180">
        <f t="shared" si="301"/>
        <v>942825</v>
      </c>
      <c r="N300" s="180">
        <f t="shared" si="301"/>
        <v>944783</v>
      </c>
      <c r="O300" s="180">
        <f t="shared" si="301"/>
        <v>946779</v>
      </c>
      <c r="P300" s="180">
        <f t="shared" si="301"/>
        <v>948813</v>
      </c>
      <c r="Q300" s="180">
        <f t="shared" si="301"/>
        <v>950887</v>
      </c>
      <c r="R300" s="180">
        <f t="shared" si="301"/>
        <v>953000</v>
      </c>
      <c r="S300" s="180">
        <f t="shared" si="301"/>
        <v>955154</v>
      </c>
      <c r="T300" s="180">
        <f t="shared" si="301"/>
        <v>957348</v>
      </c>
      <c r="U300" s="180">
        <f t="shared" si="301"/>
        <v>959584</v>
      </c>
      <c r="V300" s="180">
        <f t="shared" si="301"/>
        <v>961862</v>
      </c>
      <c r="W300" s="180">
        <f t="shared" si="301"/>
        <v>964183</v>
      </c>
    </row>
    <row r="301" spans="2:23" outlineLevel="1">
      <c r="B301" s="16"/>
    </row>
    <row r="302" spans="2:23" outlineLevel="1">
      <c r="B302" s="16"/>
    </row>
    <row r="303" spans="2:23" outlineLevel="1">
      <c r="B303" s="402" t="s">
        <v>207</v>
      </c>
      <c r="C303" s="403"/>
      <c r="D303" s="403"/>
      <c r="E303" s="403"/>
      <c r="F303" s="403"/>
      <c r="G303" s="403"/>
      <c r="H303" s="403"/>
      <c r="I303" s="403"/>
      <c r="J303" s="403"/>
      <c r="K303" s="403"/>
      <c r="L303" s="403"/>
      <c r="M303" s="403"/>
      <c r="N303" s="403"/>
      <c r="O303" s="403"/>
      <c r="P303" s="403"/>
      <c r="Q303" s="403"/>
      <c r="R303" s="403"/>
      <c r="S303" s="403"/>
      <c r="T303" s="403"/>
      <c r="U303" s="403"/>
      <c r="V303" s="403"/>
      <c r="W303" s="403"/>
    </row>
    <row r="304" spans="2:23" outlineLevel="1">
      <c r="B304" s="95" t="s">
        <v>208</v>
      </c>
      <c r="C304" s="91" t="s">
        <v>102</v>
      </c>
      <c r="D304" s="32">
        <v>1348.2070406684052</v>
      </c>
      <c r="E304" s="32">
        <v>5946.8430190400659</v>
      </c>
      <c r="F304" s="32">
        <v>12331.213297336319</v>
      </c>
      <c r="G304" s="32">
        <v>18502.108460405412</v>
      </c>
      <c r="H304" s="32">
        <v>24434.265117340616</v>
      </c>
      <c r="I304" s="32">
        <v>31848.959985952177</v>
      </c>
      <c r="J304" s="32">
        <v>38756.667171239867</v>
      </c>
      <c r="K304" s="32">
        <v>42844.255368038546</v>
      </c>
      <c r="L304" s="32">
        <v>46868.470104421744</v>
      </c>
      <c r="M304" s="32">
        <v>50829.311380389459</v>
      </c>
      <c r="N304" s="32">
        <v>54726.779195941686</v>
      </c>
      <c r="O304" s="32">
        <v>58560.873551078432</v>
      </c>
      <c r="P304" s="32">
        <v>62331.594445799696</v>
      </c>
      <c r="Q304" s="32">
        <v>66038.941880105471</v>
      </c>
      <c r="R304" s="32">
        <v>69682.915853995772</v>
      </c>
      <c r="S304" s="32">
        <v>73263.516367470584</v>
      </c>
      <c r="T304" s="32">
        <v>76780.743420529907</v>
      </c>
      <c r="U304" s="32">
        <v>80234.597013173756</v>
      </c>
      <c r="V304" s="32">
        <v>83625.077145402116</v>
      </c>
      <c r="W304" s="32">
        <v>86952.183817215002</v>
      </c>
    </row>
    <row r="305" spans="2:23" outlineLevel="1">
      <c r="B305" s="95" t="s">
        <v>209</v>
      </c>
      <c r="C305" s="93" t="s">
        <v>150</v>
      </c>
      <c r="D305" s="140">
        <f t="shared" ref="D305:W305" si="302">D304*$D$10</f>
        <v>15243.502905317322</v>
      </c>
      <c r="E305" s="140">
        <f t="shared" si="302"/>
        <v>67237.980594776498</v>
      </c>
      <c r="F305" s="140">
        <f t="shared" si="302"/>
        <v>139422.86314633308</v>
      </c>
      <c r="G305" s="140">
        <f t="shared" si="302"/>
        <v>209194.0893075738</v>
      </c>
      <c r="H305" s="140">
        <f t="shared" si="302"/>
        <v>276266.01854921167</v>
      </c>
      <c r="I305" s="140">
        <f t="shared" si="302"/>
        <v>360100.26608116826</v>
      </c>
      <c r="J305" s="140">
        <f t="shared" si="302"/>
        <v>438202.25737162353</v>
      </c>
      <c r="K305" s="140">
        <f t="shared" si="302"/>
        <v>484418.57331872784</v>
      </c>
      <c r="L305" s="140">
        <f t="shared" si="302"/>
        <v>529918.35723564448</v>
      </c>
      <c r="M305" s="140">
        <f t="shared" si="302"/>
        <v>574701.6091223734</v>
      </c>
      <c r="N305" s="140">
        <f t="shared" si="302"/>
        <v>618768.32897891465</v>
      </c>
      <c r="O305" s="140">
        <f t="shared" si="302"/>
        <v>662118.51680526824</v>
      </c>
      <c r="P305" s="140">
        <f t="shared" si="302"/>
        <v>704752.17260143429</v>
      </c>
      <c r="Q305" s="140">
        <f t="shared" si="302"/>
        <v>746669.29636741243</v>
      </c>
      <c r="R305" s="140">
        <f t="shared" si="302"/>
        <v>787869.88810320315</v>
      </c>
      <c r="S305" s="140">
        <f t="shared" si="302"/>
        <v>828353.94780880609</v>
      </c>
      <c r="T305" s="140">
        <f t="shared" si="302"/>
        <v>868121.47548422136</v>
      </c>
      <c r="U305" s="140">
        <f t="shared" si="302"/>
        <v>907172.47112944908</v>
      </c>
      <c r="V305" s="140">
        <f t="shared" si="302"/>
        <v>945506.93474448903</v>
      </c>
      <c r="W305" s="140">
        <f t="shared" si="302"/>
        <v>983124.86632934143</v>
      </c>
    </row>
    <row r="306" spans="2:23" outlineLevel="1">
      <c r="B306" s="94" t="s">
        <v>210</v>
      </c>
      <c r="C306" s="93" t="s">
        <v>150</v>
      </c>
      <c r="D306" s="180">
        <f>D305</f>
        <v>15243.502905317322</v>
      </c>
      <c r="E306" s="180">
        <f t="shared" ref="E306:G306" si="303">E305</f>
        <v>67237.980594776498</v>
      </c>
      <c r="F306" s="180">
        <f t="shared" si="303"/>
        <v>139422.86314633308</v>
      </c>
      <c r="G306" s="180">
        <f t="shared" si="303"/>
        <v>209194.0893075738</v>
      </c>
      <c r="H306" s="180">
        <f>H305</f>
        <v>276266.01854921167</v>
      </c>
      <c r="I306" s="180">
        <f t="shared" ref="I306:W306" si="304">I305</f>
        <v>360100.26608116826</v>
      </c>
      <c r="J306" s="180">
        <f t="shared" si="304"/>
        <v>438202.25737162353</v>
      </c>
      <c r="K306" s="180">
        <f t="shared" si="304"/>
        <v>484418.57331872784</v>
      </c>
      <c r="L306" s="180">
        <f t="shared" si="304"/>
        <v>529918.35723564448</v>
      </c>
      <c r="M306" s="180">
        <f t="shared" si="304"/>
        <v>574701.6091223734</v>
      </c>
      <c r="N306" s="180">
        <f t="shared" si="304"/>
        <v>618768.32897891465</v>
      </c>
      <c r="O306" s="180">
        <f t="shared" si="304"/>
        <v>662118.51680526824</v>
      </c>
      <c r="P306" s="180">
        <f t="shared" si="304"/>
        <v>704752.17260143429</v>
      </c>
      <c r="Q306" s="180">
        <f t="shared" si="304"/>
        <v>746669.29636741243</v>
      </c>
      <c r="R306" s="180">
        <f t="shared" si="304"/>
        <v>787869.88810320315</v>
      </c>
      <c r="S306" s="180">
        <f t="shared" si="304"/>
        <v>828353.94780880609</v>
      </c>
      <c r="T306" s="180">
        <f t="shared" si="304"/>
        <v>868121.47548422136</v>
      </c>
      <c r="U306" s="180">
        <f t="shared" si="304"/>
        <v>907172.47112944908</v>
      </c>
      <c r="V306" s="180">
        <f t="shared" si="304"/>
        <v>945506.93474448903</v>
      </c>
      <c r="W306" s="180">
        <f t="shared" si="304"/>
        <v>983124.86632934143</v>
      </c>
    </row>
    <row r="307" spans="2:23" outlineLevel="1">
      <c r="B307" s="96"/>
    </row>
    <row r="308" spans="2:23" outlineLevel="1">
      <c r="B308" s="3" t="s">
        <v>212</v>
      </c>
      <c r="C308" s="97" t="s">
        <v>150</v>
      </c>
      <c r="D308" s="141">
        <f>D306-D300</f>
        <v>-647328.50563648879</v>
      </c>
      <c r="E308" s="141">
        <f t="shared" ref="E308:W308" si="305">E306-E300</f>
        <v>-998982.68513770017</v>
      </c>
      <c r="F308" s="141">
        <f t="shared" si="305"/>
        <v>-932693.55150002381</v>
      </c>
      <c r="G308" s="141">
        <f t="shared" si="305"/>
        <v>-2541685.6570738908</v>
      </c>
      <c r="H308" s="141">
        <f t="shared" si="305"/>
        <v>-1014685.641621011</v>
      </c>
      <c r="I308" s="141">
        <f t="shared" si="305"/>
        <v>-573995.73391883168</v>
      </c>
      <c r="J308" s="141">
        <f t="shared" si="305"/>
        <v>-498970.74262837647</v>
      </c>
      <c r="K308" s="141">
        <f t="shared" si="305"/>
        <v>-454602.42668127216</v>
      </c>
      <c r="L308" s="141">
        <f t="shared" si="305"/>
        <v>-410985.64276435552</v>
      </c>
      <c r="M308" s="141">
        <f t="shared" si="305"/>
        <v>-368123.3908776266</v>
      </c>
      <c r="N308" s="141">
        <f t="shared" si="305"/>
        <v>-326014.67102108535</v>
      </c>
      <c r="O308" s="141">
        <f t="shared" si="305"/>
        <v>-284660.48319473176</v>
      </c>
      <c r="P308" s="141">
        <f t="shared" si="305"/>
        <v>-244060.82739856571</v>
      </c>
      <c r="Q308" s="141">
        <f t="shared" si="305"/>
        <v>-204217.70363258757</v>
      </c>
      <c r="R308" s="141">
        <f t="shared" si="305"/>
        <v>-165130.11189679685</v>
      </c>
      <c r="S308" s="141">
        <f t="shared" si="305"/>
        <v>-126800.05219119391</v>
      </c>
      <c r="T308" s="141">
        <f t="shared" si="305"/>
        <v>-89226.524515778641</v>
      </c>
      <c r="U308" s="141">
        <f t="shared" si="305"/>
        <v>-52411.528870550916</v>
      </c>
      <c r="V308" s="141">
        <f t="shared" si="305"/>
        <v>-16355.06525551097</v>
      </c>
      <c r="W308" s="141">
        <f t="shared" si="305"/>
        <v>18941.866329341428</v>
      </c>
    </row>
    <row r="309" spans="2:23" outlineLevel="1">
      <c r="B309" s="3" t="s">
        <v>213</v>
      </c>
      <c r="C309" s="97" t="s">
        <v>150</v>
      </c>
      <c r="D309" s="141">
        <f>D308*1/(1+$D$9)</f>
        <v>-597276.71677107282</v>
      </c>
      <c r="E309" s="141">
        <f>E308*1/(1+$E$9)*(1/(1+$D$9))</f>
        <v>-850471.30985995813</v>
      </c>
      <c r="F309" s="141">
        <f>F308*1/(1+$F$9)*(1/(1+$E$9))*(1/(1+$D$9))</f>
        <v>-732641.5316235288</v>
      </c>
      <c r="G309" s="141">
        <f>G308*1/(1+$G$9)*(1/(1+$F$9)*(1/(1+$E$9))*(1/(1+$D$9)))</f>
        <v>-1842151.1073005036</v>
      </c>
      <c r="H309" s="141">
        <f>H308*1/(1+$H$9)*(1/(1+$G$9)*(1/(1+$F$9)*(1/(1+$E$9))*(1/(1+$D$9))))</f>
        <v>-678556.13516442082</v>
      </c>
      <c r="I309" s="141">
        <f>I308*(1/((1+$H$9)^($I$16-$G$16))*(1/(1+$G$9)*(1/(1+$F$9)*(1/(1+$E$9))*((1/(1+$D$9))))))</f>
        <v>-354171.64170382003</v>
      </c>
      <c r="J309" s="141">
        <f>J308*(1/((1+$H$9)^($J$16-$G$16))*(1/(1+$G$9)*(1/(1+$F$9)*(1/(1+$E$9))*((1/(1+$D$9))))))</f>
        <v>-284073.71745316603</v>
      </c>
      <c r="K309" s="141">
        <f>K308*(1/((1+$H$9)^($K$16-$G$16))*(1/(1+$G$9)*(1/(1+$F$9)*(1/(1+$E$9))*((1/(1+$D$9))))))</f>
        <v>-238802.3389965526</v>
      </c>
      <c r="L309" s="141">
        <f>L308*(1/((1+$H$9)^($L$16-$G$16))*(1/(1+$G$9)*(1/(1+$F$9)*(1/(1+$E$9))*((1/(1+$D$9))))))</f>
        <v>-199197.70501804227</v>
      </c>
      <c r="M309" s="141">
        <f>M308*(1/((1+$H$9)^($M$16-$G$16))*(1/(1+$G$9)*(1/(1+$F$9)*(1/(1+$E$9))*((1/(1+$D$9))))))</f>
        <v>-164627.33467952604</v>
      </c>
      <c r="N309" s="141">
        <f>N308*(1/((1+$H$9)^($N$16-$G$16))*(1/(1+$G$9)*(1/(1+$F$9)*(1/(1+$E$9))*((1/(1+$D$9))))))</f>
        <v>-134522.9959236462</v>
      </c>
      <c r="O309" s="141">
        <f>O308*(1/((1+$H$9)^($O$16-$G$16))*(1/(1+$G$9)*(1/(1+$F$9)*(1/(1+$E$9))*((1/(1+$D$9))))))</f>
        <v>-108377.07412085743</v>
      </c>
      <c r="P309" s="141">
        <f>P308*(1/((1+$H$9)^($P$16-$G$16))*(1/(1+$G$9)*(1/(1+$F$9)*(1/(1+$E$9))*((1/(1+$D$9))))))</f>
        <v>-85735.201414284398</v>
      </c>
      <c r="Q309" s="141">
        <f>Q308*(1/((1+$H$9)^($Q$16-$G$16))*(1/(1+$G$9)*(1/(1+$F$9)*(1/(1+$E$9))*((1/(1+$D$9))))))</f>
        <v>-66191.974295688211</v>
      </c>
      <c r="R309" s="141">
        <f>R308*(1/((1+$H$9)^($R$16-$G$16))*(1/(1+$G$9)*(1/(1+$F$9)*(1/(1+$E$9))*((1/(1+$D$9))))))</f>
        <v>-49384.319651983998</v>
      </c>
      <c r="S309" s="141">
        <f>S308*(1/((1+$H$9)^($S$16-$G$16))*(1/(1+$G$9)*(1/(1+$F$9)*(1/(1+$E$9))*((1/(1+$D$9))))))</f>
        <v>-34989.125289901422</v>
      </c>
      <c r="T309" s="141">
        <f>T308*(1/((1+$H$9)^($T$16-$G$16))*(1/(1+$G$9)*(1/(1+$F$9)*(1/(1+$E$9))*((1/(1+$D$9))))))</f>
        <v>-22717.392598509185</v>
      </c>
      <c r="U309" s="141">
        <f>U308*(1/((1+$H$9)^($U$16-$G$16))*(1/(1+$G$9)*(1/(1+$F$9)*(1/(1+$E$9))*((1/(1+$D$9))))))</f>
        <v>-12312.385033115497</v>
      </c>
      <c r="V309" s="141">
        <f>V308*(1/((1+$H$9)^($V$16-$G$16))*(1/(1+$G$9)*(1/(1+$F$9)*(1/(1+$E$9))*((1/(1+$D$9))))))</f>
        <v>-3545.0184060182492</v>
      </c>
      <c r="W309" s="141">
        <f>W308*(1/((1+$H$9)^($W$16-$G$16))*(1/(1+$G$9)*(1/(1+$F$9)*(1/(1+$E$9))*((1/(1+$D$9))))))</f>
        <v>3788.2604855404247</v>
      </c>
    </row>
    <row r="310" spans="2:23" outlineLevel="1">
      <c r="B310" s="98"/>
      <c r="C310" s="98"/>
      <c r="D310" s="98"/>
      <c r="E310" s="98"/>
      <c r="F310" s="98"/>
      <c r="G310" s="98"/>
      <c r="H310" s="98"/>
      <c r="I310" s="98"/>
      <c r="J310" s="98"/>
      <c r="K310" s="98"/>
      <c r="L310" s="98"/>
      <c r="M310" s="98"/>
      <c r="N310" s="98"/>
      <c r="O310" s="98"/>
      <c r="P310" s="98"/>
      <c r="Q310" s="98"/>
      <c r="R310" s="98"/>
      <c r="S310" s="98"/>
      <c r="T310" s="98"/>
      <c r="U310" s="98"/>
      <c r="V310" s="98"/>
      <c r="W310" s="98"/>
    </row>
    <row r="311" spans="2:23" outlineLevel="1">
      <c r="B311" s="35" t="s">
        <v>214</v>
      </c>
      <c r="C311" s="99" t="s">
        <v>150</v>
      </c>
      <c r="D311" s="100">
        <f>SUM(D309:W309)</f>
        <v>-6455956.7648190549</v>
      </c>
      <c r="E311" s="98"/>
      <c r="F311" s="98"/>
      <c r="G311" s="98"/>
      <c r="H311" s="98"/>
    </row>
    <row r="312" spans="2:23" ht="4.9000000000000004" customHeight="1" outlineLevel="1"/>
    <row r="313" spans="2:23" outlineLevel="1">
      <c r="B313" s="35" t="s">
        <v>190</v>
      </c>
      <c r="C313" s="35"/>
      <c r="D313" s="181">
        <f>IFERROR(IRR(D308:W308),0)</f>
        <v>0</v>
      </c>
    </row>
    <row r="314" spans="2:23" ht="4.9000000000000004" customHeight="1" outlineLevel="1"/>
    <row r="315" spans="2:23" outlineLevel="1">
      <c r="B315" s="35" t="s">
        <v>215</v>
      </c>
    </row>
    <row r="316" spans="2:23" outlineLevel="1">
      <c r="B316" s="3" t="s">
        <v>199</v>
      </c>
      <c r="C316" s="89"/>
      <c r="D316" s="90">
        <v>1</v>
      </c>
      <c r="E316" s="90">
        <v>2</v>
      </c>
      <c r="F316" s="90">
        <v>3</v>
      </c>
      <c r="G316" s="90">
        <v>4</v>
      </c>
      <c r="H316" s="90">
        <v>5</v>
      </c>
      <c r="I316" s="90">
        <v>6</v>
      </c>
      <c r="J316" s="90">
        <v>7</v>
      </c>
      <c r="K316" s="90">
        <v>8</v>
      </c>
      <c r="L316" s="90">
        <v>9</v>
      </c>
      <c r="M316" s="90">
        <v>10</v>
      </c>
      <c r="N316" s="90">
        <v>11</v>
      </c>
      <c r="O316" s="90">
        <v>12</v>
      </c>
      <c r="P316" s="90">
        <v>13</v>
      </c>
      <c r="Q316" s="90">
        <v>14</v>
      </c>
      <c r="R316" s="90">
        <v>15</v>
      </c>
      <c r="S316" s="90">
        <v>16</v>
      </c>
      <c r="T316" s="90">
        <v>17</v>
      </c>
      <c r="U316" s="90">
        <v>18</v>
      </c>
      <c r="V316" s="90">
        <v>19</v>
      </c>
      <c r="W316" s="90">
        <v>20</v>
      </c>
    </row>
    <row r="317" spans="2:23" outlineLevel="1">
      <c r="B317" s="3" t="s">
        <v>212</v>
      </c>
      <c r="C317" s="97" t="s">
        <v>150</v>
      </c>
      <c r="D317" s="140">
        <f>D308</f>
        <v>-647328.50563648879</v>
      </c>
      <c r="E317" s="140">
        <f>E308</f>
        <v>-998982.68513770017</v>
      </c>
      <c r="F317" s="140">
        <f t="shared" ref="F317:W317" si="306">F308</f>
        <v>-932693.55150002381</v>
      </c>
      <c r="G317" s="140">
        <f t="shared" si="306"/>
        <v>-2541685.6570738908</v>
      </c>
      <c r="H317" s="140">
        <f t="shared" si="306"/>
        <v>-1014685.641621011</v>
      </c>
      <c r="I317" s="140">
        <f t="shared" si="306"/>
        <v>-573995.73391883168</v>
      </c>
      <c r="J317" s="140">
        <f t="shared" si="306"/>
        <v>-498970.74262837647</v>
      </c>
      <c r="K317" s="140">
        <f t="shared" si="306"/>
        <v>-454602.42668127216</v>
      </c>
      <c r="L317" s="140">
        <f t="shared" si="306"/>
        <v>-410985.64276435552</v>
      </c>
      <c r="M317" s="140">
        <f t="shared" si="306"/>
        <v>-368123.3908776266</v>
      </c>
      <c r="N317" s="140">
        <f t="shared" si="306"/>
        <v>-326014.67102108535</v>
      </c>
      <c r="O317" s="140">
        <f t="shared" si="306"/>
        <v>-284660.48319473176</v>
      </c>
      <c r="P317" s="140">
        <f t="shared" si="306"/>
        <v>-244060.82739856571</v>
      </c>
      <c r="Q317" s="140">
        <f t="shared" si="306"/>
        <v>-204217.70363258757</v>
      </c>
      <c r="R317" s="140">
        <f t="shared" si="306"/>
        <v>-165130.11189679685</v>
      </c>
      <c r="S317" s="140">
        <f t="shared" si="306"/>
        <v>-126800.05219119391</v>
      </c>
      <c r="T317" s="140">
        <f t="shared" si="306"/>
        <v>-89226.524515778641</v>
      </c>
      <c r="U317" s="140">
        <f t="shared" si="306"/>
        <v>-52411.528870550916</v>
      </c>
      <c r="V317" s="140">
        <f t="shared" si="306"/>
        <v>-16355.06525551097</v>
      </c>
      <c r="W317" s="140">
        <f t="shared" si="306"/>
        <v>18941.866329341428</v>
      </c>
    </row>
    <row r="318" spans="2:23" outlineLevel="1">
      <c r="B318" s="101" t="s">
        <v>216</v>
      </c>
      <c r="C318" s="102" t="s">
        <v>150</v>
      </c>
      <c r="D318" s="182">
        <f>D297*1/(1+D288)</f>
        <v>-0.9141849872508867</v>
      </c>
      <c r="E318" s="182">
        <f>E297*1/(1+E288)*(1/(1+D288))</f>
        <v>8.5733022907908799E-7</v>
      </c>
      <c r="F318" s="182">
        <f>F297*1/(1+F288)*(1/(1+E288))*(1/(1+D288))</f>
        <v>-3.4504414953755084E-13</v>
      </c>
      <c r="G318" s="182">
        <f>G297*1/(1+G288)*(1/(1+F288)*(1/(1+E288))*(1/(1+D288)))</f>
        <v>2.7678374504209104E-19</v>
      </c>
      <c r="H318" s="182">
        <f>H297*1/(1+$H$9)*(1/(1+$G$9)*(1/(1+$F$9)*(1/(1+$E$9))*(1/(1+$D$9))))</f>
        <v>861637.82446700416</v>
      </c>
    </row>
    <row r="319" spans="2:23" outlineLevel="1">
      <c r="B319" s="3" t="s">
        <v>217</v>
      </c>
      <c r="C319" s="97" t="s">
        <v>150</v>
      </c>
      <c r="D319" s="141">
        <f>D317-D318</f>
        <v>-647327.59145150159</v>
      </c>
      <c r="E319" s="141">
        <f>D319+E317-E318</f>
        <v>-1646310.276590059</v>
      </c>
      <c r="F319" s="141">
        <f>E319+F317-F318</f>
        <v>-2579003.8280900829</v>
      </c>
      <c r="G319" s="141">
        <f>F319+G317-G318</f>
        <v>-5120689.4851639736</v>
      </c>
      <c r="H319" s="141">
        <f>G319+H317-H318</f>
        <v>-6997012.9512519892</v>
      </c>
      <c r="I319" s="141">
        <f t="shared" ref="I319" si="307">H319+I317</f>
        <v>-7571008.6851708209</v>
      </c>
      <c r="J319" s="141">
        <f t="shared" ref="J319" si="308">I319+J317</f>
        <v>-8069979.4277991969</v>
      </c>
      <c r="K319" s="141">
        <f t="shared" ref="K319" si="309">J319+K317</f>
        <v>-8524581.8544804696</v>
      </c>
      <c r="L319" s="141">
        <f t="shared" ref="L319" si="310">K319+L317</f>
        <v>-8935567.4972448256</v>
      </c>
      <c r="M319" s="141">
        <f t="shared" ref="M319" si="311">L319+M317</f>
        <v>-9303690.8881224524</v>
      </c>
      <c r="N319" s="141">
        <f t="shared" ref="N319" si="312">M319+N317</f>
        <v>-9629705.5591435377</v>
      </c>
      <c r="O319" s="141">
        <f t="shared" ref="O319" si="313">N319+O317</f>
        <v>-9914366.0423382688</v>
      </c>
      <c r="P319" s="141">
        <f t="shared" ref="P319" si="314">O319+P317</f>
        <v>-10158426.869736835</v>
      </c>
      <c r="Q319" s="141">
        <f t="shared" ref="Q319" si="315">P319+Q317</f>
        <v>-10362644.573369423</v>
      </c>
      <c r="R319" s="141">
        <f t="shared" ref="R319" si="316">Q319+R317</f>
        <v>-10527774.685266219</v>
      </c>
      <c r="S319" s="141">
        <f t="shared" ref="S319" si="317">R319+S317</f>
        <v>-10654574.737457413</v>
      </c>
      <c r="T319" s="141">
        <f t="shared" ref="T319" si="318">S319+T317</f>
        <v>-10743801.261973191</v>
      </c>
      <c r="U319" s="141">
        <f t="shared" ref="U319" si="319">T319+U317</f>
        <v>-10796212.790843742</v>
      </c>
      <c r="V319" s="141">
        <f t="shared" ref="V319" si="320">U319+V317</f>
        <v>-10812567.856099254</v>
      </c>
      <c r="W319" s="141">
        <f t="shared" ref="W319" si="321">V319+W317</f>
        <v>-10793625.989769911</v>
      </c>
    </row>
    <row r="320" spans="2:23" outlineLevel="1">
      <c r="B320" s="103"/>
    </row>
    <row r="322" spans="2:23" ht="15.6">
      <c r="B322" s="404" t="s">
        <v>228</v>
      </c>
      <c r="C322" s="405"/>
      <c r="D322" s="405"/>
      <c r="E322" s="405"/>
      <c r="F322" s="405"/>
      <c r="G322" s="405"/>
      <c r="H322" s="405"/>
      <c r="I322" s="405"/>
      <c r="J322" s="405"/>
      <c r="K322" s="405"/>
      <c r="L322" s="405"/>
      <c r="M322" s="405"/>
      <c r="N322" s="405"/>
      <c r="O322" s="405"/>
      <c r="P322" s="405"/>
      <c r="Q322" s="405"/>
      <c r="R322" s="405"/>
      <c r="S322" s="405"/>
      <c r="T322" s="405"/>
      <c r="U322" s="405"/>
      <c r="V322" s="405"/>
      <c r="W322" s="405"/>
    </row>
    <row r="323" spans="2:23" ht="15.6">
      <c r="B323" s="86"/>
      <c r="C323" s="86"/>
      <c r="D323" s="85"/>
      <c r="E323" s="85"/>
      <c r="F323" s="85"/>
      <c r="G323" s="85"/>
      <c r="H323" s="85"/>
      <c r="I323" s="85"/>
      <c r="J323" s="85"/>
      <c r="K323" s="85"/>
      <c r="L323" s="85"/>
      <c r="M323" s="85"/>
      <c r="N323" s="85"/>
      <c r="O323" s="85"/>
      <c r="P323" s="85"/>
      <c r="Q323" s="85"/>
      <c r="R323" s="85"/>
      <c r="S323" s="85"/>
      <c r="T323" s="85"/>
      <c r="U323" s="85"/>
      <c r="V323" s="85"/>
      <c r="W323" s="85"/>
    </row>
    <row r="324" spans="2:23" outlineLevel="1">
      <c r="B324" s="88"/>
      <c r="C324" s="81"/>
    </row>
    <row r="325" spans="2:23" outlineLevel="1">
      <c r="B325" s="3"/>
      <c r="C325" s="24" t="s">
        <v>93</v>
      </c>
      <c r="D325" s="24">
        <f>$C$3</f>
        <v>2024</v>
      </c>
      <c r="E325" s="24">
        <f>$C$3+1</f>
        <v>2025</v>
      </c>
      <c r="F325" s="24">
        <f>$C$3+2</f>
        <v>2026</v>
      </c>
      <c r="G325" s="24">
        <f>$C$3+3</f>
        <v>2027</v>
      </c>
      <c r="H325" s="24">
        <f>$C$3+4</f>
        <v>2028</v>
      </c>
      <c r="I325" s="24">
        <f>H325+1</f>
        <v>2029</v>
      </c>
      <c r="J325" s="24">
        <f t="shared" ref="J325" si="322">I325+1</f>
        <v>2030</v>
      </c>
      <c r="K325" s="24">
        <f t="shared" ref="K325" si="323">J325+1</f>
        <v>2031</v>
      </c>
      <c r="L325" s="24">
        <f t="shared" ref="L325" si="324">K325+1</f>
        <v>2032</v>
      </c>
      <c r="M325" s="24">
        <f t="shared" ref="M325" si="325">L325+1</f>
        <v>2033</v>
      </c>
      <c r="N325" s="24">
        <f t="shared" ref="N325" si="326">M325+1</f>
        <v>2034</v>
      </c>
      <c r="O325" s="24">
        <f t="shared" ref="O325" si="327">N325+1</f>
        <v>2035</v>
      </c>
      <c r="P325" s="24">
        <f t="shared" ref="P325" si="328">O325+1</f>
        <v>2036</v>
      </c>
      <c r="Q325" s="24">
        <f t="shared" ref="Q325" si="329">P325+1</f>
        <v>2037</v>
      </c>
      <c r="R325" s="24">
        <f t="shared" ref="R325" si="330">Q325+1</f>
        <v>2038</v>
      </c>
      <c r="S325" s="24">
        <f t="shared" ref="S325" si="331">R325+1</f>
        <v>2039</v>
      </c>
      <c r="T325" s="24">
        <f t="shared" ref="T325" si="332">S325+1</f>
        <v>2040</v>
      </c>
      <c r="U325" s="24">
        <f t="shared" ref="U325" si="333">T325+1</f>
        <v>2041</v>
      </c>
      <c r="V325" s="24">
        <f t="shared" ref="V325" si="334">U325+1</f>
        <v>2042</v>
      </c>
      <c r="W325" s="24">
        <f t="shared" ref="W325" si="335">V325+1</f>
        <v>2043</v>
      </c>
    </row>
    <row r="326" spans="2:23" outlineLevel="1">
      <c r="B326" s="3" t="s">
        <v>199</v>
      </c>
      <c r="C326" s="89"/>
      <c r="D326" s="90">
        <v>1</v>
      </c>
      <c r="E326" s="90">
        <v>2</v>
      </c>
      <c r="F326" s="90">
        <v>3</v>
      </c>
      <c r="G326" s="90">
        <v>4</v>
      </c>
      <c r="H326" s="90">
        <v>5</v>
      </c>
      <c r="I326" s="90">
        <v>6</v>
      </c>
      <c r="J326" s="90">
        <v>7</v>
      </c>
      <c r="K326" s="90">
        <v>8</v>
      </c>
      <c r="L326" s="90">
        <v>9</v>
      </c>
      <c r="M326" s="90">
        <v>10</v>
      </c>
      <c r="N326" s="90">
        <v>11</v>
      </c>
      <c r="O326" s="90">
        <v>12</v>
      </c>
      <c r="P326" s="90">
        <v>13</v>
      </c>
      <c r="Q326" s="90">
        <v>14</v>
      </c>
      <c r="R326" s="90">
        <v>15</v>
      </c>
      <c r="S326" s="90">
        <v>16</v>
      </c>
      <c r="T326" s="90">
        <v>17</v>
      </c>
      <c r="U326" s="90">
        <v>18</v>
      </c>
      <c r="V326" s="90">
        <v>19</v>
      </c>
      <c r="W326" s="90">
        <v>20</v>
      </c>
    </row>
    <row r="327" spans="2:23" outlineLevel="1">
      <c r="B327" s="402" t="s">
        <v>200</v>
      </c>
      <c r="C327" s="403"/>
      <c r="D327" s="403"/>
      <c r="E327" s="403"/>
      <c r="F327" s="403"/>
      <c r="G327" s="403"/>
      <c r="H327" s="403"/>
      <c r="I327" s="403"/>
      <c r="J327" s="403"/>
      <c r="K327" s="403"/>
      <c r="L327" s="403"/>
      <c r="M327" s="403"/>
      <c r="N327" s="403"/>
      <c r="O327" s="403"/>
      <c r="P327" s="403"/>
      <c r="Q327" s="403"/>
      <c r="R327" s="403"/>
      <c r="S327" s="403"/>
      <c r="T327" s="403"/>
      <c r="U327" s="403"/>
      <c r="V327" s="403"/>
      <c r="W327" s="403"/>
    </row>
    <row r="328" spans="2:23" outlineLevel="1">
      <c r="B328" s="3" t="s">
        <v>201</v>
      </c>
      <c r="C328" s="91" t="s">
        <v>150</v>
      </c>
      <c r="D328" s="32">
        <f>Επενδύσεις!D22</f>
        <v>1879375.4838639032</v>
      </c>
      <c r="E328" s="32">
        <f>Επενδύσεις!E22</f>
        <v>696353.54762838152</v>
      </c>
      <c r="F328" s="32">
        <f>Επενδύσεις!F22</f>
        <v>506421.62551859394</v>
      </c>
      <c r="G328" s="32">
        <f>Επενδύσεις!G22</f>
        <v>833478.67530308873</v>
      </c>
      <c r="H328" s="32">
        <f>Επενδύσεις!H22</f>
        <v>647185.91513668245</v>
      </c>
      <c r="I328" s="92"/>
      <c r="J328" s="92"/>
      <c r="K328" s="92"/>
      <c r="L328" s="92"/>
      <c r="M328" s="92"/>
      <c r="N328" s="92"/>
      <c r="O328" s="92"/>
      <c r="P328" s="92"/>
      <c r="Q328" s="92"/>
      <c r="R328" s="92"/>
      <c r="S328" s="92"/>
      <c r="T328" s="92"/>
      <c r="U328" s="92"/>
      <c r="V328" s="92"/>
      <c r="W328" s="92"/>
    </row>
    <row r="329" spans="2:23" outlineLevel="1">
      <c r="B329" s="3" t="s">
        <v>202</v>
      </c>
      <c r="C329" s="91" t="s">
        <v>150</v>
      </c>
      <c r="D329" s="92"/>
      <c r="E329" s="92"/>
      <c r="F329" s="92"/>
      <c r="G329" s="92"/>
      <c r="H329" s="92"/>
      <c r="I329" s="32">
        <v>618246</v>
      </c>
      <c r="J329" s="32">
        <v>618246</v>
      </c>
      <c r="K329" s="32">
        <v>618246</v>
      </c>
      <c r="L329" s="32">
        <v>618246</v>
      </c>
      <c r="M329" s="32">
        <v>618246</v>
      </c>
      <c r="N329" s="32">
        <v>618246</v>
      </c>
      <c r="O329" s="32">
        <v>618246</v>
      </c>
      <c r="P329" s="32">
        <v>618246</v>
      </c>
      <c r="Q329" s="32">
        <v>618246</v>
      </c>
      <c r="R329" s="32">
        <v>618246</v>
      </c>
      <c r="S329" s="32">
        <v>618246</v>
      </c>
      <c r="T329" s="32">
        <v>618246</v>
      </c>
      <c r="U329" s="32">
        <v>618246</v>
      </c>
      <c r="V329" s="32">
        <v>618246</v>
      </c>
      <c r="W329" s="32">
        <v>618246</v>
      </c>
    </row>
    <row r="330" spans="2:23" outlineLevel="1">
      <c r="B330" s="3" t="s">
        <v>203</v>
      </c>
      <c r="C330" s="93" t="s">
        <v>150</v>
      </c>
      <c r="D330" s="32">
        <v>547</v>
      </c>
      <c r="E330" s="32">
        <v>1142</v>
      </c>
      <c r="F330" s="32">
        <v>1664</v>
      </c>
      <c r="G330" s="32">
        <v>2568</v>
      </c>
      <c r="H330" s="32">
        <v>3258</v>
      </c>
      <c r="I330" s="32">
        <v>3984</v>
      </c>
      <c r="J330" s="32">
        <v>6920</v>
      </c>
      <c r="K330" s="32">
        <v>8775</v>
      </c>
      <c r="L330" s="32">
        <v>10667</v>
      </c>
      <c r="M330" s="32">
        <v>12595</v>
      </c>
      <c r="N330" s="32">
        <v>14562</v>
      </c>
      <c r="O330" s="32">
        <v>16566</v>
      </c>
      <c r="P330" s="32">
        <v>18609</v>
      </c>
      <c r="Q330" s="32">
        <v>20691</v>
      </c>
      <c r="R330" s="32">
        <v>22813</v>
      </c>
      <c r="S330" s="32">
        <v>24975</v>
      </c>
      <c r="T330" s="32">
        <v>27178</v>
      </c>
      <c r="U330" s="32">
        <v>29423</v>
      </c>
      <c r="V330" s="32">
        <v>31710</v>
      </c>
      <c r="W330" s="32">
        <v>34039</v>
      </c>
    </row>
    <row r="331" spans="2:23" outlineLevel="1">
      <c r="B331" s="94" t="s">
        <v>204</v>
      </c>
      <c r="C331" s="93" t="s">
        <v>150</v>
      </c>
      <c r="D331" s="180">
        <f>D328+D330</f>
        <v>1879922.4838639032</v>
      </c>
      <c r="E331" s="180">
        <f>E328+E330</f>
        <v>697495.54762838152</v>
      </c>
      <c r="F331" s="180">
        <f>F328+F330</f>
        <v>508085.62551859394</v>
      </c>
      <c r="G331" s="180">
        <f>G328+G330</f>
        <v>836046.67530308873</v>
      </c>
      <c r="H331" s="180">
        <f>H328+H330</f>
        <v>650443.91513668245</v>
      </c>
      <c r="I331" s="180">
        <f>I329+I330</f>
        <v>622230</v>
      </c>
      <c r="J331" s="180">
        <f t="shared" ref="J331:W331" si="336">J329+J330</f>
        <v>625166</v>
      </c>
      <c r="K331" s="180">
        <f t="shared" si="336"/>
        <v>627021</v>
      </c>
      <c r="L331" s="180">
        <f t="shared" si="336"/>
        <v>628913</v>
      </c>
      <c r="M331" s="180">
        <f t="shared" si="336"/>
        <v>630841</v>
      </c>
      <c r="N331" s="180">
        <f t="shared" si="336"/>
        <v>632808</v>
      </c>
      <c r="O331" s="180">
        <f t="shared" si="336"/>
        <v>634812</v>
      </c>
      <c r="P331" s="180">
        <f t="shared" si="336"/>
        <v>636855</v>
      </c>
      <c r="Q331" s="180">
        <f t="shared" si="336"/>
        <v>638937</v>
      </c>
      <c r="R331" s="180">
        <f t="shared" si="336"/>
        <v>641059</v>
      </c>
      <c r="S331" s="180">
        <f t="shared" si="336"/>
        <v>643221</v>
      </c>
      <c r="T331" s="180">
        <f t="shared" si="336"/>
        <v>645424</v>
      </c>
      <c r="U331" s="180">
        <f t="shared" si="336"/>
        <v>647669</v>
      </c>
      <c r="V331" s="180">
        <f t="shared" si="336"/>
        <v>649956</v>
      </c>
      <c r="W331" s="180">
        <f t="shared" si="336"/>
        <v>652285</v>
      </c>
    </row>
    <row r="332" spans="2:23" outlineLevel="1">
      <c r="B332" s="16"/>
    </row>
    <row r="333" spans="2:23" outlineLevel="1">
      <c r="B333" s="16"/>
    </row>
    <row r="334" spans="2:23" outlineLevel="1">
      <c r="B334" s="402" t="s">
        <v>207</v>
      </c>
      <c r="C334" s="403"/>
      <c r="D334" s="403"/>
      <c r="E334" s="403"/>
      <c r="F334" s="403"/>
      <c r="G334" s="403"/>
      <c r="H334" s="403"/>
      <c r="I334" s="403"/>
      <c r="J334" s="403"/>
      <c r="K334" s="403"/>
      <c r="L334" s="403"/>
      <c r="M334" s="403"/>
      <c r="N334" s="403"/>
      <c r="O334" s="403"/>
      <c r="P334" s="403"/>
      <c r="Q334" s="403"/>
      <c r="R334" s="403"/>
      <c r="S334" s="403"/>
      <c r="T334" s="403"/>
      <c r="U334" s="403"/>
      <c r="V334" s="403"/>
      <c r="W334" s="403"/>
    </row>
    <row r="335" spans="2:23" outlineLevel="1">
      <c r="B335" s="95" t="s">
        <v>208</v>
      </c>
      <c r="C335" s="91" t="s">
        <v>102</v>
      </c>
      <c r="D335" s="32">
        <v>462.55585563442179</v>
      </c>
      <c r="E335" s="32">
        <v>2167.6718366859836</v>
      </c>
      <c r="F335" s="32">
        <v>4592.9828490903838</v>
      </c>
      <c r="G335" s="32">
        <v>6924.9120206398256</v>
      </c>
      <c r="H335" s="32">
        <v>9171.0445415473987</v>
      </c>
      <c r="I335" s="32">
        <v>13395.941902579627</v>
      </c>
      <c r="J335" s="32">
        <v>17620.839263611855</v>
      </c>
      <c r="K335" s="32">
        <v>21845.736624644083</v>
      </c>
      <c r="L335" s="32">
        <v>26070.633985676312</v>
      </c>
      <c r="M335" s="32">
        <v>30295.53134670854</v>
      </c>
      <c r="N335" s="32">
        <v>34520.428707740764</v>
      </c>
      <c r="O335" s="32">
        <v>38745.326068772993</v>
      </c>
      <c r="P335" s="32">
        <v>42970.223429805221</v>
      </c>
      <c r="Q335" s="32">
        <v>47195.120790837449</v>
      </c>
      <c r="R335" s="32">
        <v>51420.018151869677</v>
      </c>
      <c r="S335" s="32">
        <v>55644.915512901905</v>
      </c>
      <c r="T335" s="32">
        <v>59869.812873934134</v>
      </c>
      <c r="U335" s="32">
        <v>64094.710234966362</v>
      </c>
      <c r="V335" s="32">
        <v>68319.60759599859</v>
      </c>
      <c r="W335" s="32">
        <v>72544.504957030818</v>
      </c>
    </row>
    <row r="336" spans="2:23" outlineLevel="1">
      <c r="B336" s="95" t="s">
        <v>209</v>
      </c>
      <c r="C336" s="93" t="s">
        <v>150</v>
      </c>
      <c r="D336" s="140">
        <f t="shared" ref="D336:W336" si="337">D335*$D$10</f>
        <v>5229.8877817305902</v>
      </c>
      <c r="E336" s="140">
        <f t="shared" si="337"/>
        <v>24508.781621490074</v>
      </c>
      <c r="F336" s="140">
        <f t="shared" si="337"/>
        <v>51930.560583240425</v>
      </c>
      <c r="G336" s="140">
        <f t="shared" si="337"/>
        <v>78296.517761364186</v>
      </c>
      <c r="H336" s="140">
        <f t="shared" si="337"/>
        <v>103692.41510900565</v>
      </c>
      <c r="I336" s="140">
        <f t="shared" si="337"/>
        <v>151461.21712151656</v>
      </c>
      <c r="J336" s="140">
        <f t="shared" si="337"/>
        <v>199230.01913402745</v>
      </c>
      <c r="K336" s="140">
        <f t="shared" si="337"/>
        <v>246998.82114653834</v>
      </c>
      <c r="L336" s="140">
        <f t="shared" si="337"/>
        <v>294767.6231590492</v>
      </c>
      <c r="M336" s="140">
        <f t="shared" si="337"/>
        <v>342536.42517156008</v>
      </c>
      <c r="N336" s="140">
        <f t="shared" si="337"/>
        <v>390305.22718407097</v>
      </c>
      <c r="O336" s="140">
        <f t="shared" si="337"/>
        <v>438074.0291965818</v>
      </c>
      <c r="P336" s="140">
        <f t="shared" si="337"/>
        <v>485842.83120909269</v>
      </c>
      <c r="Q336" s="140">
        <f t="shared" si="337"/>
        <v>533611.63322160358</v>
      </c>
      <c r="R336" s="140">
        <f t="shared" si="337"/>
        <v>581380.43523411453</v>
      </c>
      <c r="S336" s="140">
        <f t="shared" si="337"/>
        <v>629149.23724662536</v>
      </c>
      <c r="T336" s="140">
        <f t="shared" si="337"/>
        <v>676918.03925913631</v>
      </c>
      <c r="U336" s="140">
        <f t="shared" si="337"/>
        <v>724686.84127164714</v>
      </c>
      <c r="V336" s="140">
        <f t="shared" si="337"/>
        <v>772455.64328415808</v>
      </c>
      <c r="W336" s="140">
        <f t="shared" si="337"/>
        <v>820224.44529666891</v>
      </c>
    </row>
    <row r="337" spans="2:23" outlineLevel="1">
      <c r="B337" s="94" t="s">
        <v>210</v>
      </c>
      <c r="C337" s="93" t="s">
        <v>150</v>
      </c>
      <c r="D337" s="180">
        <f>D336</f>
        <v>5229.8877817305902</v>
      </c>
      <c r="E337" s="180">
        <f t="shared" ref="E337:G337" si="338">E336</f>
        <v>24508.781621490074</v>
      </c>
      <c r="F337" s="180">
        <f t="shared" si="338"/>
        <v>51930.560583240425</v>
      </c>
      <c r="G337" s="180">
        <f t="shared" si="338"/>
        <v>78296.517761364186</v>
      </c>
      <c r="H337" s="180">
        <f>H336</f>
        <v>103692.41510900565</v>
      </c>
      <c r="I337" s="180">
        <f t="shared" ref="I337:W337" si="339">I336</f>
        <v>151461.21712151656</v>
      </c>
      <c r="J337" s="180">
        <f t="shared" si="339"/>
        <v>199230.01913402745</v>
      </c>
      <c r="K337" s="180">
        <f t="shared" si="339"/>
        <v>246998.82114653834</v>
      </c>
      <c r="L337" s="180">
        <f t="shared" si="339"/>
        <v>294767.6231590492</v>
      </c>
      <c r="M337" s="180">
        <f t="shared" si="339"/>
        <v>342536.42517156008</v>
      </c>
      <c r="N337" s="180">
        <f t="shared" si="339"/>
        <v>390305.22718407097</v>
      </c>
      <c r="O337" s="180">
        <f t="shared" si="339"/>
        <v>438074.0291965818</v>
      </c>
      <c r="P337" s="180">
        <f t="shared" si="339"/>
        <v>485842.83120909269</v>
      </c>
      <c r="Q337" s="180">
        <f t="shared" si="339"/>
        <v>533611.63322160358</v>
      </c>
      <c r="R337" s="180">
        <f t="shared" si="339"/>
        <v>581380.43523411453</v>
      </c>
      <c r="S337" s="180">
        <f t="shared" si="339"/>
        <v>629149.23724662536</v>
      </c>
      <c r="T337" s="180">
        <f t="shared" si="339"/>
        <v>676918.03925913631</v>
      </c>
      <c r="U337" s="180">
        <f t="shared" si="339"/>
        <v>724686.84127164714</v>
      </c>
      <c r="V337" s="180">
        <f t="shared" si="339"/>
        <v>772455.64328415808</v>
      </c>
      <c r="W337" s="180">
        <f t="shared" si="339"/>
        <v>820224.44529666891</v>
      </c>
    </row>
    <row r="338" spans="2:23" outlineLevel="1">
      <c r="B338" s="96"/>
    </row>
    <row r="339" spans="2:23" outlineLevel="1">
      <c r="B339" s="3" t="s">
        <v>212</v>
      </c>
      <c r="C339" s="97" t="s">
        <v>150</v>
      </c>
      <c r="D339" s="141">
        <f>D337-D331</f>
        <v>-1874692.5960821726</v>
      </c>
      <c r="E339" s="141">
        <f t="shared" ref="E339:W339" si="340">E337-E331</f>
        <v>-672986.7660068915</v>
      </c>
      <c r="F339" s="141">
        <f t="shared" si="340"/>
        <v>-456155.06493535353</v>
      </c>
      <c r="G339" s="141">
        <f t="shared" si="340"/>
        <v>-757750.1575417245</v>
      </c>
      <c r="H339" s="141">
        <f t="shared" si="340"/>
        <v>-546751.50002767681</v>
      </c>
      <c r="I339" s="141">
        <f t="shared" si="340"/>
        <v>-470768.78287848341</v>
      </c>
      <c r="J339" s="141">
        <f t="shared" si="340"/>
        <v>-425935.98086597258</v>
      </c>
      <c r="K339" s="141">
        <f t="shared" si="340"/>
        <v>-380022.17885346164</v>
      </c>
      <c r="L339" s="141">
        <f t="shared" si="340"/>
        <v>-334145.3768409508</v>
      </c>
      <c r="M339" s="141">
        <f t="shared" si="340"/>
        <v>-288304.57482843992</v>
      </c>
      <c r="N339" s="141">
        <f t="shared" si="340"/>
        <v>-242502.77281592903</v>
      </c>
      <c r="O339" s="141">
        <f t="shared" si="340"/>
        <v>-196737.9708034182</v>
      </c>
      <c r="P339" s="141">
        <f t="shared" si="340"/>
        <v>-151012.16879090731</v>
      </c>
      <c r="Q339" s="141">
        <f t="shared" si="340"/>
        <v>-105325.36677839642</v>
      </c>
      <c r="R339" s="141">
        <f t="shared" si="340"/>
        <v>-59678.564765885472</v>
      </c>
      <c r="S339" s="141">
        <f t="shared" si="340"/>
        <v>-14071.762753374642</v>
      </c>
      <c r="T339" s="141">
        <f t="shared" si="340"/>
        <v>31494.039259136305</v>
      </c>
      <c r="U339" s="141">
        <f t="shared" si="340"/>
        <v>77017.841271647136</v>
      </c>
      <c r="V339" s="141">
        <f t="shared" si="340"/>
        <v>122499.64328415808</v>
      </c>
      <c r="W339" s="141">
        <f t="shared" si="340"/>
        <v>167939.44529666891</v>
      </c>
    </row>
    <row r="340" spans="2:23" outlineLevel="1">
      <c r="B340" s="3" t="s">
        <v>213</v>
      </c>
      <c r="C340" s="97" t="s">
        <v>150</v>
      </c>
      <c r="D340" s="141">
        <f>D339*1/(1+$D$9)</f>
        <v>-1729740.354384732</v>
      </c>
      <c r="E340" s="141">
        <f>E339*1/(1+$E$9)*(1/(1+$D$9))</f>
        <v>-572938.79555620556</v>
      </c>
      <c r="F340" s="141">
        <f>F339*1/(1+$F$9)*(1/(1+$E$9))*(1/(1+$D$9))</f>
        <v>-358315.05953331245</v>
      </c>
      <c r="G340" s="141">
        <f>G339*1/(1+$G$9)*(1/(1+$F$9)*(1/(1+$E$9))*(1/(1+$D$9)))</f>
        <v>-549198.63433452032</v>
      </c>
      <c r="H340" s="141">
        <f>H339*1/(1+$H$9)*(1/(1+$G$9)*(1/(1+$F$9)*(1/(1+$E$9))*(1/(1+$D$9))))</f>
        <v>-365632.04359671095</v>
      </c>
      <c r="I340" s="141">
        <f>I339*(1/((1+$H$9)^($I$16-$G$16))*(1/(1+$G$9)*(1/(1+$F$9)*(1/(1+$E$9))*((1/(1+$D$9))))))</f>
        <v>-290477.68623060756</v>
      </c>
      <c r="J340" s="141">
        <f>J339*(1/((1+$H$9)^($J$16-$G$16))*(1/(1+$G$9)*(1/(1+$F$9)*(1/(1+$E$9))*((1/(1+$D$9))))))</f>
        <v>-242493.61163801493</v>
      </c>
      <c r="K340" s="141">
        <f>K339*(1/((1+$H$9)^($K$16-$G$16))*(1/(1+$G$9)*(1/(1+$F$9)*(1/(1+$E$9))*((1/(1+$D$9))))))</f>
        <v>-199625.38661149528</v>
      </c>
      <c r="L340" s="141">
        <f>L339*(1/((1+$H$9)^($L$16-$G$16))*(1/(1+$G$9)*(1/(1+$F$9)*(1/(1+$E$9))*((1/(1+$D$9))))))</f>
        <v>-161954.54362202619</v>
      </c>
      <c r="M340" s="141">
        <f>M339*(1/((1+$H$9)^($M$16-$G$16))*(1/(1+$G$9)*(1/(1+$F$9)*(1/(1+$E$9))*((1/(1+$D$9))))))</f>
        <v>-128931.80630757002</v>
      </c>
      <c r="N340" s="141">
        <f>N339*(1/((1+$H$9)^($N$16-$G$16))*(1/(1+$G$9)*(1/(1+$F$9)*(1/(1+$E$9))*((1/(1+$D$9))))))</f>
        <v>-100063.59350889533</v>
      </c>
      <c r="O340" s="141">
        <f>O339*(1/((1+$H$9)^($O$16-$G$16))*(1/(1+$G$9)*(1/(1+$F$9)*(1/(1+$E$9))*((1/(1+$D$9))))))</f>
        <v>-74902.864650739633</v>
      </c>
      <c r="P340" s="141">
        <f>P339*(1/((1+$H$9)^($P$16-$G$16))*(1/(1+$G$9)*(1/(1+$F$9)*(1/(1+$E$9))*((1/(1+$D$9))))))</f>
        <v>-53048.49141625272</v>
      </c>
      <c r="Q340" s="141">
        <f>Q339*(1/((1+$H$9)^($Q$16-$G$16))*(1/(1+$G$9)*(1/(1+$F$9)*(1/(1+$E$9))*((1/(1+$D$9))))))</f>
        <v>-34138.538659814098</v>
      </c>
      <c r="R340" s="141">
        <f>R339*(1/((1+$H$9)^($R$16-$G$16))*(1/(1+$G$9)*(1/(1+$F$9)*(1/(1+$E$9))*((1/(1+$D$9))))))</f>
        <v>-17847.65531202481</v>
      </c>
      <c r="S340" s="141">
        <f>S339*(1/((1+$H$9)^($S$16-$G$16))*(1/(1+$G$9)*(1/(1+$F$9)*(1/(1+$E$9))*((1/(1+$D$9))))))</f>
        <v>-3882.953212710011</v>
      </c>
      <c r="T340" s="141">
        <f>T339*(1/((1+$H$9)^($T$16-$G$16))*(1/(1+$G$9)*(1/(1+$F$9)*(1/(1+$E$9))*((1/(1+$D$9))))))</f>
        <v>8018.4951531552688</v>
      </c>
      <c r="U340" s="141">
        <f>U339*(1/((1+$H$9)^($U$16-$G$16))*(1/(1+$G$9)*(1/(1+$F$9)*(1/(1+$E$9))*((1/(1+$D$9))))))</f>
        <v>18092.838285599235</v>
      </c>
      <c r="V340" s="141">
        <f>V339*(1/((1+$H$9)^($V$16-$G$16))*(1/(1+$G$9)*(1/(1+$F$9)*(1/(1+$E$9))*((1/(1+$D$9))))))</f>
        <v>26552.232191594689</v>
      </c>
      <c r="W340" s="141">
        <f>W339*(1/((1+$H$9)^($W$16-$G$16))*(1/(1+$G$9)*(1/(1+$F$9)*(1/(1+$E$9))*((1/(1+$D$9))))))</f>
        <v>33586.889143835913</v>
      </c>
    </row>
    <row r="341" spans="2:23" outlineLevel="1">
      <c r="B341" s="98"/>
      <c r="C341" s="98"/>
      <c r="D341" s="98"/>
      <c r="E341" s="98"/>
      <c r="F341" s="98"/>
      <c r="G341" s="98"/>
      <c r="H341" s="98"/>
      <c r="I341" s="98"/>
      <c r="J341" s="98"/>
      <c r="K341" s="98"/>
      <c r="L341" s="98"/>
      <c r="M341" s="98"/>
      <c r="N341" s="98"/>
      <c r="O341" s="98"/>
      <c r="P341" s="98"/>
      <c r="Q341" s="98"/>
      <c r="R341" s="98"/>
      <c r="S341" s="98"/>
      <c r="T341" s="98"/>
      <c r="U341" s="98"/>
      <c r="V341" s="98"/>
      <c r="W341" s="98"/>
    </row>
    <row r="342" spans="2:23" outlineLevel="1">
      <c r="B342" s="35" t="s">
        <v>214</v>
      </c>
      <c r="C342" s="99" t="s">
        <v>150</v>
      </c>
      <c r="D342" s="100">
        <f>SUM(D340:W340)</f>
        <v>-4796941.5638014488</v>
      </c>
      <c r="E342" s="98"/>
      <c r="F342" s="98"/>
      <c r="G342" s="98"/>
      <c r="H342" s="98"/>
    </row>
    <row r="343" spans="2:23" ht="4.9000000000000004" customHeight="1" outlineLevel="1"/>
    <row r="344" spans="2:23" outlineLevel="1">
      <c r="B344" s="35" t="s">
        <v>190</v>
      </c>
      <c r="C344" s="35"/>
      <c r="D344" s="181">
        <f>IFERROR(IRR(D339:W339),0)</f>
        <v>-0.20849141797051163</v>
      </c>
    </row>
    <row r="345" spans="2:23" ht="4.9000000000000004" customHeight="1" outlineLevel="1"/>
    <row r="346" spans="2:23" outlineLevel="1">
      <c r="B346" s="35" t="s">
        <v>215</v>
      </c>
    </row>
    <row r="347" spans="2:23" outlineLevel="1">
      <c r="B347" s="3" t="s">
        <v>199</v>
      </c>
      <c r="C347" s="89"/>
      <c r="D347" s="90">
        <v>1</v>
      </c>
      <c r="E347" s="90">
        <v>2</v>
      </c>
      <c r="F347" s="90">
        <v>3</v>
      </c>
      <c r="G347" s="90">
        <v>4</v>
      </c>
      <c r="H347" s="90">
        <v>5</v>
      </c>
      <c r="I347" s="90">
        <v>6</v>
      </c>
      <c r="J347" s="90">
        <v>7</v>
      </c>
      <c r="K347" s="90">
        <v>8</v>
      </c>
      <c r="L347" s="90">
        <v>9</v>
      </c>
      <c r="M347" s="90">
        <v>10</v>
      </c>
      <c r="N347" s="90">
        <v>11</v>
      </c>
      <c r="O347" s="90">
        <v>12</v>
      </c>
      <c r="P347" s="90">
        <v>13</v>
      </c>
      <c r="Q347" s="90">
        <v>14</v>
      </c>
      <c r="R347" s="90">
        <v>15</v>
      </c>
      <c r="S347" s="90">
        <v>16</v>
      </c>
      <c r="T347" s="90">
        <v>17</v>
      </c>
      <c r="U347" s="90">
        <v>18</v>
      </c>
      <c r="V347" s="90">
        <v>19</v>
      </c>
      <c r="W347" s="90">
        <v>20</v>
      </c>
    </row>
    <row r="348" spans="2:23" outlineLevel="1">
      <c r="B348" s="3" t="s">
        <v>212</v>
      </c>
      <c r="C348" s="97" t="s">
        <v>150</v>
      </c>
      <c r="D348" s="140">
        <f>D339</f>
        <v>-1874692.5960821726</v>
      </c>
      <c r="E348" s="140">
        <f>E339</f>
        <v>-672986.7660068915</v>
      </c>
      <c r="F348" s="140">
        <f t="shared" ref="F348:W348" si="341">F339</f>
        <v>-456155.06493535353</v>
      </c>
      <c r="G348" s="140">
        <f t="shared" si="341"/>
        <v>-757750.1575417245</v>
      </c>
      <c r="H348" s="140">
        <f t="shared" si="341"/>
        <v>-546751.50002767681</v>
      </c>
      <c r="I348" s="140">
        <f t="shared" si="341"/>
        <v>-470768.78287848341</v>
      </c>
      <c r="J348" s="140">
        <f t="shared" si="341"/>
        <v>-425935.98086597258</v>
      </c>
      <c r="K348" s="140">
        <f t="shared" si="341"/>
        <v>-380022.17885346164</v>
      </c>
      <c r="L348" s="140">
        <f t="shared" si="341"/>
        <v>-334145.3768409508</v>
      </c>
      <c r="M348" s="140">
        <f t="shared" si="341"/>
        <v>-288304.57482843992</v>
      </c>
      <c r="N348" s="140">
        <f t="shared" si="341"/>
        <v>-242502.77281592903</v>
      </c>
      <c r="O348" s="140">
        <f t="shared" si="341"/>
        <v>-196737.9708034182</v>
      </c>
      <c r="P348" s="140">
        <f t="shared" si="341"/>
        <v>-151012.16879090731</v>
      </c>
      <c r="Q348" s="140">
        <f t="shared" si="341"/>
        <v>-105325.36677839642</v>
      </c>
      <c r="R348" s="140">
        <f t="shared" si="341"/>
        <v>-59678.564765885472</v>
      </c>
      <c r="S348" s="140">
        <f t="shared" si="341"/>
        <v>-14071.762753374642</v>
      </c>
      <c r="T348" s="140">
        <f t="shared" si="341"/>
        <v>31494.039259136305</v>
      </c>
      <c r="U348" s="140">
        <f t="shared" si="341"/>
        <v>77017.841271647136</v>
      </c>
      <c r="V348" s="140">
        <f t="shared" si="341"/>
        <v>122499.64328415808</v>
      </c>
      <c r="W348" s="140">
        <f t="shared" si="341"/>
        <v>167939.44529666891</v>
      </c>
    </row>
    <row r="349" spans="2:23" outlineLevel="1">
      <c r="B349" s="101" t="s">
        <v>216</v>
      </c>
      <c r="C349" s="102" t="s">
        <v>150</v>
      </c>
      <c r="D349" s="182">
        <f>D328*1/(1+D319)</f>
        <v>-2.9032879363873745</v>
      </c>
      <c r="E349" s="182">
        <f>E328*1/(1+E319)*(1/(1+D319))</f>
        <v>6.5342375554921685E-7</v>
      </c>
      <c r="F349" s="182">
        <f>F328*1/(1+F319)*(1/(1+E319))*(1/(1+D319))</f>
        <v>-1.8425765998927251E-13</v>
      </c>
      <c r="G349" s="182">
        <f>G328*1/(1+G319)*(1/(1+F319)*(1/(1+E319))*(1/(1+D319)))</f>
        <v>5.9221505667369279E-20</v>
      </c>
      <c r="H349" s="182">
        <f>H328*1/(1+$H$9)*(1/(1+$G$9)*(1/(1+$F$9)*(1/(1+$E$9))*(1/(1+$D$9))))</f>
        <v>432796.08510713617</v>
      </c>
    </row>
    <row r="350" spans="2:23" outlineLevel="1">
      <c r="B350" s="3" t="s">
        <v>217</v>
      </c>
      <c r="C350" s="97" t="s">
        <v>150</v>
      </c>
      <c r="D350" s="141">
        <f>D348-D349</f>
        <v>-1874689.6927942361</v>
      </c>
      <c r="E350" s="141">
        <f>D350+E348-E349</f>
        <v>-2547676.4588017808</v>
      </c>
      <c r="F350" s="141">
        <f>E350+F348-F349</f>
        <v>-3003831.5237371344</v>
      </c>
      <c r="G350" s="141">
        <f>F350+G348-G349</f>
        <v>-3761581.6812788588</v>
      </c>
      <c r="H350" s="141">
        <f>G350+H348-H349</f>
        <v>-4741129.2664136719</v>
      </c>
      <c r="I350" s="141">
        <f t="shared" ref="I350" si="342">H350+I348</f>
        <v>-5211898.0492921555</v>
      </c>
      <c r="J350" s="141">
        <f t="shared" ref="J350" si="343">I350+J348</f>
        <v>-5637834.0301581286</v>
      </c>
      <c r="K350" s="141">
        <f t="shared" ref="K350" si="344">J350+K348</f>
        <v>-6017856.2090115901</v>
      </c>
      <c r="L350" s="141">
        <f t="shared" ref="L350" si="345">K350+L348</f>
        <v>-6352001.585852541</v>
      </c>
      <c r="M350" s="141">
        <f t="shared" ref="M350" si="346">L350+M348</f>
        <v>-6640306.1606809814</v>
      </c>
      <c r="N350" s="141">
        <f t="shared" ref="N350" si="347">M350+N348</f>
        <v>-6882808.9334969101</v>
      </c>
      <c r="O350" s="141">
        <f t="shared" ref="O350" si="348">N350+O348</f>
        <v>-7079546.9043003283</v>
      </c>
      <c r="P350" s="141">
        <f t="shared" ref="P350" si="349">O350+P348</f>
        <v>-7230559.0730912359</v>
      </c>
      <c r="Q350" s="141">
        <f t="shared" ref="Q350" si="350">P350+Q348</f>
        <v>-7335884.439869632</v>
      </c>
      <c r="R350" s="141">
        <f t="shared" ref="R350" si="351">Q350+R348</f>
        <v>-7395563.0046355175</v>
      </c>
      <c r="S350" s="141">
        <f t="shared" ref="S350" si="352">R350+S348</f>
        <v>-7409634.7673888924</v>
      </c>
      <c r="T350" s="141">
        <f t="shared" ref="T350" si="353">S350+T348</f>
        <v>-7378140.7281297557</v>
      </c>
      <c r="U350" s="141">
        <f t="shared" ref="U350" si="354">T350+U348</f>
        <v>-7301122.8868581085</v>
      </c>
      <c r="V350" s="141">
        <f t="shared" ref="V350" si="355">U350+V348</f>
        <v>-7178623.2435739506</v>
      </c>
      <c r="W350" s="141">
        <f t="shared" ref="W350" si="356">V350+W348</f>
        <v>-7010683.7982772812</v>
      </c>
    </row>
    <row r="351" spans="2:23" outlineLevel="1">
      <c r="B351" s="103"/>
    </row>
    <row r="353" spans="2:23" ht="15.6">
      <c r="B353" s="404" t="s">
        <v>229</v>
      </c>
      <c r="C353" s="405"/>
      <c r="D353" s="405"/>
      <c r="E353" s="405"/>
      <c r="F353" s="405"/>
      <c r="G353" s="405"/>
      <c r="H353" s="405"/>
      <c r="I353" s="405"/>
      <c r="J353" s="405"/>
      <c r="K353" s="405"/>
      <c r="L353" s="405"/>
      <c r="M353" s="405"/>
      <c r="N353" s="405"/>
      <c r="O353" s="405"/>
      <c r="P353" s="405"/>
      <c r="Q353" s="405"/>
      <c r="R353" s="405"/>
      <c r="S353" s="405"/>
      <c r="T353" s="405"/>
      <c r="U353" s="405"/>
      <c r="V353" s="405"/>
      <c r="W353" s="405"/>
    </row>
    <row r="354" spans="2:23" ht="15.6">
      <c r="B354" s="86"/>
      <c r="C354" s="86"/>
      <c r="D354" s="85"/>
      <c r="E354" s="85"/>
      <c r="F354" s="85"/>
      <c r="G354" s="85"/>
      <c r="H354" s="85"/>
      <c r="I354" s="85"/>
      <c r="J354" s="85"/>
      <c r="K354" s="85"/>
      <c r="L354" s="85"/>
      <c r="M354" s="85"/>
      <c r="N354" s="85"/>
      <c r="O354" s="85"/>
      <c r="P354" s="85"/>
      <c r="Q354" s="85"/>
      <c r="R354" s="85"/>
      <c r="S354" s="85"/>
      <c r="T354" s="85"/>
      <c r="U354" s="85"/>
      <c r="V354" s="85"/>
      <c r="W354" s="85"/>
    </row>
    <row r="355" spans="2:23" outlineLevel="1">
      <c r="B355" s="88"/>
      <c r="C355" s="81"/>
    </row>
    <row r="356" spans="2:23" outlineLevel="1">
      <c r="B356" s="3"/>
      <c r="C356" s="24" t="s">
        <v>93</v>
      </c>
      <c r="D356" s="24">
        <f>$C$3</f>
        <v>2024</v>
      </c>
      <c r="E356" s="24">
        <f>$C$3+1</f>
        <v>2025</v>
      </c>
      <c r="F356" s="24">
        <f>$C$3+2</f>
        <v>2026</v>
      </c>
      <c r="G356" s="24">
        <f>$C$3+3</f>
        <v>2027</v>
      </c>
      <c r="H356" s="24">
        <f>$C$3+4</f>
        <v>2028</v>
      </c>
      <c r="I356" s="24">
        <f>H356+1</f>
        <v>2029</v>
      </c>
      <c r="J356" s="24">
        <f t="shared" ref="J356" si="357">I356+1</f>
        <v>2030</v>
      </c>
      <c r="K356" s="24">
        <f t="shared" ref="K356" si="358">J356+1</f>
        <v>2031</v>
      </c>
      <c r="L356" s="24">
        <f t="shared" ref="L356" si="359">K356+1</f>
        <v>2032</v>
      </c>
      <c r="M356" s="24">
        <f t="shared" ref="M356" si="360">L356+1</f>
        <v>2033</v>
      </c>
      <c r="N356" s="24">
        <f t="shared" ref="N356" si="361">M356+1</f>
        <v>2034</v>
      </c>
      <c r="O356" s="24">
        <f t="shared" ref="O356" si="362">N356+1</f>
        <v>2035</v>
      </c>
      <c r="P356" s="24">
        <f t="shared" ref="P356" si="363">O356+1</f>
        <v>2036</v>
      </c>
      <c r="Q356" s="24">
        <f t="shared" ref="Q356" si="364">P356+1</f>
        <v>2037</v>
      </c>
      <c r="R356" s="24">
        <f t="shared" ref="R356" si="365">Q356+1</f>
        <v>2038</v>
      </c>
      <c r="S356" s="24">
        <f t="shared" ref="S356" si="366">R356+1</f>
        <v>2039</v>
      </c>
      <c r="T356" s="24">
        <f t="shared" ref="T356" si="367">S356+1</f>
        <v>2040</v>
      </c>
      <c r="U356" s="24">
        <f t="shared" ref="U356" si="368">T356+1</f>
        <v>2041</v>
      </c>
      <c r="V356" s="24">
        <f t="shared" ref="V356" si="369">U356+1</f>
        <v>2042</v>
      </c>
      <c r="W356" s="24">
        <f t="shared" ref="W356" si="370">V356+1</f>
        <v>2043</v>
      </c>
    </row>
    <row r="357" spans="2:23" outlineLevel="1">
      <c r="B357" s="3" t="s">
        <v>199</v>
      </c>
      <c r="C357" s="89"/>
      <c r="D357" s="90">
        <v>1</v>
      </c>
      <c r="E357" s="90">
        <v>2</v>
      </c>
      <c r="F357" s="90">
        <v>3</v>
      </c>
      <c r="G357" s="90">
        <v>4</v>
      </c>
      <c r="H357" s="90">
        <v>5</v>
      </c>
      <c r="I357" s="90">
        <v>6</v>
      </c>
      <c r="J357" s="90">
        <v>7</v>
      </c>
      <c r="K357" s="90">
        <v>8</v>
      </c>
      <c r="L357" s="90">
        <v>9</v>
      </c>
      <c r="M357" s="90">
        <v>10</v>
      </c>
      <c r="N357" s="90">
        <v>11</v>
      </c>
      <c r="O357" s="90">
        <v>12</v>
      </c>
      <c r="P357" s="90">
        <v>13</v>
      </c>
      <c r="Q357" s="90">
        <v>14</v>
      </c>
      <c r="R357" s="90">
        <v>15</v>
      </c>
      <c r="S357" s="90">
        <v>16</v>
      </c>
      <c r="T357" s="90">
        <v>17</v>
      </c>
      <c r="U357" s="90">
        <v>18</v>
      </c>
      <c r="V357" s="90">
        <v>19</v>
      </c>
      <c r="W357" s="90">
        <v>20</v>
      </c>
    </row>
    <row r="358" spans="2:23" outlineLevel="1">
      <c r="B358" s="402" t="s">
        <v>200</v>
      </c>
      <c r="C358" s="403"/>
      <c r="D358" s="403"/>
      <c r="E358" s="403"/>
      <c r="F358" s="403"/>
      <c r="G358" s="403"/>
      <c r="H358" s="403"/>
      <c r="I358" s="403"/>
      <c r="J358" s="403"/>
      <c r="K358" s="403"/>
      <c r="L358" s="403"/>
      <c r="M358" s="403"/>
      <c r="N358" s="403"/>
      <c r="O358" s="403"/>
      <c r="P358" s="403"/>
      <c r="Q358" s="403"/>
      <c r="R358" s="403"/>
      <c r="S358" s="403"/>
      <c r="T358" s="403"/>
      <c r="U358" s="403"/>
      <c r="V358" s="403"/>
      <c r="W358" s="403"/>
    </row>
    <row r="359" spans="2:23" outlineLevel="1">
      <c r="B359" s="3" t="s">
        <v>201</v>
      </c>
      <c r="C359" s="91" t="s">
        <v>150</v>
      </c>
      <c r="D359" s="32">
        <f>Επενδύσεις!D23</f>
        <v>928439.5115908127</v>
      </c>
      <c r="E359" s="32">
        <f>Επενδύσεις!E23</f>
        <v>1172463.3719826583</v>
      </c>
      <c r="F359" s="32">
        <f>Επενδύσεις!F23</f>
        <v>1142609.1660987523</v>
      </c>
      <c r="G359" s="32">
        <f>Επενδύσεις!G23</f>
        <v>1398655.6265907122</v>
      </c>
      <c r="H359" s="32">
        <f>Επενδύσεις!H23</f>
        <v>1594264.6891987063</v>
      </c>
      <c r="I359" s="92"/>
      <c r="J359" s="92"/>
      <c r="K359" s="92"/>
      <c r="L359" s="92"/>
      <c r="M359" s="92"/>
      <c r="N359" s="92"/>
      <c r="O359" s="92"/>
      <c r="P359" s="92"/>
      <c r="Q359" s="92"/>
      <c r="R359" s="92"/>
      <c r="S359" s="92"/>
      <c r="T359" s="92"/>
      <c r="U359" s="92"/>
      <c r="V359" s="92"/>
      <c r="W359" s="92"/>
    </row>
    <row r="360" spans="2:23" outlineLevel="1">
      <c r="B360" s="3" t="s">
        <v>202</v>
      </c>
      <c r="C360" s="91" t="s">
        <v>150</v>
      </c>
      <c r="D360" s="92"/>
      <c r="E360" s="92"/>
      <c r="F360" s="92"/>
      <c r="G360" s="92"/>
      <c r="H360" s="92"/>
      <c r="I360" s="32">
        <v>1127071</v>
      </c>
      <c r="J360" s="32">
        <v>1127071</v>
      </c>
      <c r="K360" s="32">
        <v>1127071</v>
      </c>
      <c r="L360" s="32">
        <v>1127071</v>
      </c>
      <c r="M360" s="32">
        <v>1127071</v>
      </c>
      <c r="N360" s="32">
        <v>1127071</v>
      </c>
      <c r="O360" s="32">
        <v>1127071</v>
      </c>
      <c r="P360" s="32">
        <v>1127071</v>
      </c>
      <c r="Q360" s="32">
        <v>1127071</v>
      </c>
      <c r="R360" s="32">
        <v>1127071</v>
      </c>
      <c r="S360" s="32">
        <v>1127071</v>
      </c>
      <c r="T360" s="32">
        <v>1127071</v>
      </c>
      <c r="U360" s="32">
        <v>1127071</v>
      </c>
      <c r="V360" s="32">
        <v>1127071</v>
      </c>
      <c r="W360" s="32">
        <v>1127071</v>
      </c>
    </row>
    <row r="361" spans="2:23" outlineLevel="1">
      <c r="B361" s="3" t="s">
        <v>203</v>
      </c>
      <c r="C361" s="93" t="s">
        <v>150</v>
      </c>
      <c r="D361" s="32">
        <v>912</v>
      </c>
      <c r="E361" s="32">
        <v>2424</v>
      </c>
      <c r="F361" s="32">
        <v>3946</v>
      </c>
      <c r="G361" s="32">
        <v>5426</v>
      </c>
      <c r="H361" s="32">
        <v>6763</v>
      </c>
      <c r="I361" s="32">
        <v>8270</v>
      </c>
      <c r="J361" s="32">
        <v>10559</v>
      </c>
      <c r="K361" s="32">
        <v>12451</v>
      </c>
      <c r="L361" s="32">
        <v>14379</v>
      </c>
      <c r="M361" s="32">
        <v>16345</v>
      </c>
      <c r="N361" s="32">
        <v>18349</v>
      </c>
      <c r="O361" s="32">
        <v>20391</v>
      </c>
      <c r="P361" s="32">
        <v>22472</v>
      </c>
      <c r="Q361" s="32">
        <v>24593</v>
      </c>
      <c r="R361" s="32">
        <v>26753</v>
      </c>
      <c r="S361" s="32">
        <v>28955</v>
      </c>
      <c r="T361" s="32">
        <v>31198</v>
      </c>
      <c r="U361" s="32">
        <v>33483</v>
      </c>
      <c r="V361" s="32">
        <v>35810</v>
      </c>
      <c r="W361" s="32">
        <v>38181</v>
      </c>
    </row>
    <row r="362" spans="2:23" outlineLevel="1">
      <c r="B362" s="94" t="s">
        <v>204</v>
      </c>
      <c r="C362" s="93" t="s">
        <v>150</v>
      </c>
      <c r="D362" s="180">
        <f>D359+D361</f>
        <v>929351.5115908127</v>
      </c>
      <c r="E362" s="180">
        <f>E359+E361</f>
        <v>1174887.3719826583</v>
      </c>
      <c r="F362" s="180">
        <f>F359+F361</f>
        <v>1146555.1660987523</v>
      </c>
      <c r="G362" s="180">
        <f>G359+G361</f>
        <v>1404081.6265907122</v>
      </c>
      <c r="H362" s="180">
        <f>H359+H361</f>
        <v>1601027.6891987063</v>
      </c>
      <c r="I362" s="180">
        <f>I360+I361</f>
        <v>1135341</v>
      </c>
      <c r="J362" s="180">
        <f t="shared" ref="J362:W362" si="371">J360+J361</f>
        <v>1137630</v>
      </c>
      <c r="K362" s="180">
        <f t="shared" si="371"/>
        <v>1139522</v>
      </c>
      <c r="L362" s="180">
        <f t="shared" si="371"/>
        <v>1141450</v>
      </c>
      <c r="M362" s="180">
        <f t="shared" si="371"/>
        <v>1143416</v>
      </c>
      <c r="N362" s="180">
        <f t="shared" si="371"/>
        <v>1145420</v>
      </c>
      <c r="O362" s="180">
        <f t="shared" si="371"/>
        <v>1147462</v>
      </c>
      <c r="P362" s="180">
        <f t="shared" si="371"/>
        <v>1149543</v>
      </c>
      <c r="Q362" s="180">
        <f t="shared" si="371"/>
        <v>1151664</v>
      </c>
      <c r="R362" s="180">
        <f t="shared" si="371"/>
        <v>1153824</v>
      </c>
      <c r="S362" s="180">
        <f t="shared" si="371"/>
        <v>1156026</v>
      </c>
      <c r="T362" s="180">
        <f t="shared" si="371"/>
        <v>1158269</v>
      </c>
      <c r="U362" s="180">
        <f t="shared" si="371"/>
        <v>1160554</v>
      </c>
      <c r="V362" s="180">
        <f t="shared" si="371"/>
        <v>1162881</v>
      </c>
      <c r="W362" s="180">
        <f t="shared" si="371"/>
        <v>1165252</v>
      </c>
    </row>
    <row r="363" spans="2:23" outlineLevel="1">
      <c r="B363" s="16"/>
    </row>
    <row r="364" spans="2:23" outlineLevel="1">
      <c r="B364" s="16"/>
    </row>
    <row r="365" spans="2:23" outlineLevel="1">
      <c r="B365" s="402" t="s">
        <v>207</v>
      </c>
      <c r="C365" s="403"/>
      <c r="D365" s="403"/>
      <c r="E365" s="403"/>
      <c r="F365" s="403"/>
      <c r="G365" s="403"/>
      <c r="H365" s="403"/>
      <c r="I365" s="403"/>
      <c r="J365" s="403"/>
      <c r="K365" s="403"/>
      <c r="L365" s="403"/>
      <c r="M365" s="403"/>
      <c r="N365" s="403"/>
      <c r="O365" s="403"/>
      <c r="P365" s="403"/>
      <c r="Q365" s="403"/>
      <c r="R365" s="403"/>
      <c r="S365" s="403"/>
      <c r="T365" s="403"/>
      <c r="U365" s="403"/>
      <c r="V365" s="403"/>
      <c r="W365" s="403"/>
    </row>
    <row r="366" spans="2:23" outlineLevel="1">
      <c r="B366" s="95" t="s">
        <v>208</v>
      </c>
      <c r="C366" s="91" t="s">
        <v>102</v>
      </c>
      <c r="D366" s="32">
        <v>589.38568701805355</v>
      </c>
      <c r="E366" s="32">
        <v>2686.0574177991311</v>
      </c>
      <c r="F366" s="32">
        <v>5678.2477703751274</v>
      </c>
      <c r="G366" s="32">
        <v>8603.2929181009658</v>
      </c>
      <c r="H366" s="32">
        <v>11416.429391076539</v>
      </c>
      <c r="I366" s="32">
        <v>17753.77543262488</v>
      </c>
      <c r="J366" s="32">
        <v>25147.345814431275</v>
      </c>
      <c r="K366" s="32">
        <v>33069.0283663667</v>
      </c>
      <c r="L366" s="32">
        <v>41518.823088431156</v>
      </c>
      <c r="M366" s="32">
        <v>51024.84215075367</v>
      </c>
      <c r="N366" s="32">
        <v>60530.861213076183</v>
      </c>
      <c r="O366" s="32">
        <v>70036.880275398697</v>
      </c>
      <c r="P366" s="32">
        <v>79542.899337721203</v>
      </c>
      <c r="Q366" s="32">
        <v>89048.918400043709</v>
      </c>
      <c r="R366" s="32">
        <v>98554.937462366215</v>
      </c>
      <c r="S366" s="32">
        <v>108060.95652468872</v>
      </c>
      <c r="T366" s="32">
        <v>117566.97558701123</v>
      </c>
      <c r="U366" s="32">
        <v>127072.99464933373</v>
      </c>
      <c r="V366" s="32">
        <v>136579.01371165624</v>
      </c>
      <c r="W366" s="32">
        <v>146085.03277397875</v>
      </c>
    </row>
    <row r="367" spans="2:23" outlineLevel="1">
      <c r="B367" s="95" t="s">
        <v>209</v>
      </c>
      <c r="C367" s="93" t="s">
        <v>150</v>
      </c>
      <c r="D367" s="140">
        <f t="shared" ref="D367:W367" si="372">D366*$D$10</f>
        <v>6663.8892702696221</v>
      </c>
      <c r="E367" s="140">
        <f t="shared" si="372"/>
        <v>30369.908194345877</v>
      </c>
      <c r="F367" s="140">
        <f t="shared" si="372"/>
        <v>64201.108415746377</v>
      </c>
      <c r="G367" s="140">
        <f t="shared" si="372"/>
        <v>97273.131378508566</v>
      </c>
      <c r="H367" s="140">
        <f t="shared" si="372"/>
        <v>129079.85891020688</v>
      </c>
      <c r="I367" s="140">
        <f t="shared" si="372"/>
        <v>200733.06192897318</v>
      </c>
      <c r="J367" s="140">
        <f t="shared" si="372"/>
        <v>284328.4654508672</v>
      </c>
      <c r="K367" s="140">
        <f t="shared" si="372"/>
        <v>373894.96922432509</v>
      </c>
      <c r="L367" s="140">
        <f t="shared" si="372"/>
        <v>469432.57324934687</v>
      </c>
      <c r="M367" s="140">
        <f t="shared" si="372"/>
        <v>576912.37777749635</v>
      </c>
      <c r="N367" s="140">
        <f t="shared" si="372"/>
        <v>684392.1823056459</v>
      </c>
      <c r="O367" s="140">
        <f t="shared" si="372"/>
        <v>791871.98683379532</v>
      </c>
      <c r="P367" s="140">
        <f t="shared" si="372"/>
        <v>899351.79136194475</v>
      </c>
      <c r="Q367" s="140">
        <f t="shared" si="372"/>
        <v>1006831.5958900942</v>
      </c>
      <c r="R367" s="140">
        <f t="shared" si="372"/>
        <v>1114311.4004182436</v>
      </c>
      <c r="S367" s="140">
        <f t="shared" si="372"/>
        <v>1221791.2049463929</v>
      </c>
      <c r="T367" s="140">
        <f t="shared" si="372"/>
        <v>1329271.0094745425</v>
      </c>
      <c r="U367" s="140">
        <f t="shared" si="372"/>
        <v>1436750.8140026918</v>
      </c>
      <c r="V367" s="140">
        <f t="shared" si="372"/>
        <v>1544230.6185308413</v>
      </c>
      <c r="W367" s="140">
        <f t="shared" si="372"/>
        <v>1651710.4230589906</v>
      </c>
    </row>
    <row r="368" spans="2:23" outlineLevel="1">
      <c r="B368" s="94" t="s">
        <v>210</v>
      </c>
      <c r="C368" s="93" t="s">
        <v>150</v>
      </c>
      <c r="D368" s="180">
        <f>D367</f>
        <v>6663.8892702696221</v>
      </c>
      <c r="E368" s="180">
        <f t="shared" ref="E368:G368" si="373">E367</f>
        <v>30369.908194345877</v>
      </c>
      <c r="F368" s="180">
        <f t="shared" si="373"/>
        <v>64201.108415746377</v>
      </c>
      <c r="G368" s="180">
        <f t="shared" si="373"/>
        <v>97273.131378508566</v>
      </c>
      <c r="H368" s="180">
        <f>H367</f>
        <v>129079.85891020688</v>
      </c>
      <c r="I368" s="180">
        <f t="shared" ref="I368:W368" si="374">I367</f>
        <v>200733.06192897318</v>
      </c>
      <c r="J368" s="180">
        <f t="shared" si="374"/>
        <v>284328.4654508672</v>
      </c>
      <c r="K368" s="180">
        <f t="shared" si="374"/>
        <v>373894.96922432509</v>
      </c>
      <c r="L368" s="180">
        <f t="shared" si="374"/>
        <v>469432.57324934687</v>
      </c>
      <c r="M368" s="180">
        <f t="shared" si="374"/>
        <v>576912.37777749635</v>
      </c>
      <c r="N368" s="180">
        <f t="shared" si="374"/>
        <v>684392.1823056459</v>
      </c>
      <c r="O368" s="180">
        <f t="shared" si="374"/>
        <v>791871.98683379532</v>
      </c>
      <c r="P368" s="180">
        <f t="shared" si="374"/>
        <v>899351.79136194475</v>
      </c>
      <c r="Q368" s="180">
        <f t="shared" si="374"/>
        <v>1006831.5958900942</v>
      </c>
      <c r="R368" s="180">
        <f t="shared" si="374"/>
        <v>1114311.4004182436</v>
      </c>
      <c r="S368" s="180">
        <f t="shared" si="374"/>
        <v>1221791.2049463929</v>
      </c>
      <c r="T368" s="180">
        <f t="shared" si="374"/>
        <v>1329271.0094745425</v>
      </c>
      <c r="U368" s="180">
        <f t="shared" si="374"/>
        <v>1436750.8140026918</v>
      </c>
      <c r="V368" s="180">
        <f t="shared" si="374"/>
        <v>1544230.6185308413</v>
      </c>
      <c r="W368" s="180">
        <f t="shared" si="374"/>
        <v>1651710.4230589906</v>
      </c>
    </row>
    <row r="369" spans="2:23" outlineLevel="1">
      <c r="B369" s="96"/>
    </row>
    <row r="370" spans="2:23" outlineLevel="1">
      <c r="B370" s="3" t="s">
        <v>212</v>
      </c>
      <c r="C370" s="97" t="s">
        <v>150</v>
      </c>
      <c r="D370" s="141">
        <f>D368-D362</f>
        <v>-922687.62232054304</v>
      </c>
      <c r="E370" s="141">
        <f t="shared" ref="E370:W370" si="375">E368-E362</f>
        <v>-1144517.4637883124</v>
      </c>
      <c r="F370" s="141">
        <f t="shared" si="375"/>
        <v>-1082354.0576830059</v>
      </c>
      <c r="G370" s="141">
        <f t="shared" si="375"/>
        <v>-1306808.4952122036</v>
      </c>
      <c r="H370" s="141">
        <f t="shared" si="375"/>
        <v>-1471947.8302884994</v>
      </c>
      <c r="I370" s="141">
        <f t="shared" si="375"/>
        <v>-934607.93807102682</v>
      </c>
      <c r="J370" s="141">
        <f t="shared" si="375"/>
        <v>-853301.5345491328</v>
      </c>
      <c r="K370" s="141">
        <f t="shared" si="375"/>
        <v>-765627.03077567485</v>
      </c>
      <c r="L370" s="141">
        <f t="shared" si="375"/>
        <v>-672017.42675065319</v>
      </c>
      <c r="M370" s="141">
        <f t="shared" si="375"/>
        <v>-566503.62222250365</v>
      </c>
      <c r="N370" s="141">
        <f t="shared" si="375"/>
        <v>-461027.8176943541</v>
      </c>
      <c r="O370" s="141">
        <f t="shared" si="375"/>
        <v>-355590.01316620468</v>
      </c>
      <c r="P370" s="141">
        <f t="shared" si="375"/>
        <v>-250191.20863805525</v>
      </c>
      <c r="Q370" s="141">
        <f t="shared" si="375"/>
        <v>-144832.40410990582</v>
      </c>
      <c r="R370" s="141">
        <f t="shared" si="375"/>
        <v>-39512.599581756396</v>
      </c>
      <c r="S370" s="141">
        <f t="shared" si="375"/>
        <v>65765.204946392914</v>
      </c>
      <c r="T370" s="141">
        <f t="shared" si="375"/>
        <v>171002.00947454246</v>
      </c>
      <c r="U370" s="141">
        <f t="shared" si="375"/>
        <v>276196.81400269177</v>
      </c>
      <c r="V370" s="141">
        <f t="shared" si="375"/>
        <v>381349.61853084131</v>
      </c>
      <c r="W370" s="141">
        <f t="shared" si="375"/>
        <v>486458.42305899062</v>
      </c>
    </row>
    <row r="371" spans="2:23" outlineLevel="1">
      <c r="B371" s="3" t="s">
        <v>213</v>
      </c>
      <c r="C371" s="97" t="s">
        <v>150</v>
      </c>
      <c r="D371" s="141">
        <f>D370*1/(1+$D$9)</f>
        <v>-851344.9181772864</v>
      </c>
      <c r="E371" s="141">
        <f>E370*1/(1+$E$9)*(1/(1+$D$9))</f>
        <v>-974370.50818500633</v>
      </c>
      <c r="F371" s="141">
        <f>F370*1/(1+$F$9)*(1/(1+$E$9))*(1/(1+$D$9))</f>
        <v>-850201.58368683478</v>
      </c>
      <c r="G371" s="141">
        <f>G370*1/(1+$G$9)*(1/(1+$F$9)*(1/(1+$E$9))*(1/(1+$D$9)))</f>
        <v>-947142.58224060177</v>
      </c>
      <c r="H371" s="141">
        <f>H370*1/(1+$H$9)*(1/(1+$G$9)*(1/(1+$F$9)*(1/(1+$E$9))*(1/(1+$D$9))))</f>
        <v>-984343.51479398832</v>
      </c>
      <c r="I371" s="141">
        <f>I370*(1/((1+$H$9)^($I$16-$G$16))*(1/(1+$G$9)*(1/(1+$F$9)*(1/(1+$E$9))*((1/(1+$D$9))))))</f>
        <v>-576679.59571080341</v>
      </c>
      <c r="J371" s="141">
        <f>J370*(1/((1+$H$9)^($J$16-$G$16))*(1/(1+$G$9)*(1/(1+$F$9)*(1/(1+$E$9))*((1/(1+$D$9))))))</f>
        <v>-485801.10679635272</v>
      </c>
      <c r="K371" s="141">
        <f>K370*(1/((1+$H$9)^($K$16-$G$16))*(1/(1+$G$9)*(1/(1+$F$9)*(1/(1+$E$9))*((1/(1+$D$9))))))</f>
        <v>-402183.34750862152</v>
      </c>
      <c r="L371" s="141">
        <f>L370*(1/((1+$H$9)^($L$16-$G$16))*(1/(1+$G$9)*(1/(1+$F$9)*(1/(1+$E$9))*((1/(1+$D$9))))))</f>
        <v>-325715.34188023559</v>
      </c>
      <c r="M371" s="141">
        <f>M370*(1/((1+$H$9)^($M$16-$G$16))*(1/(1+$G$9)*(1/(1+$F$9)*(1/(1+$E$9))*((1/(1+$D$9))))))</f>
        <v>-253344.35062777772</v>
      </c>
      <c r="N371" s="141">
        <f>N370*(1/((1+$H$9)^($N$16-$G$16))*(1/(1+$G$9)*(1/(1+$F$9)*(1/(1+$E$9))*((1/(1+$D$9))))))</f>
        <v>-190233.28933676719</v>
      </c>
      <c r="O371" s="141">
        <f>O370*(1/((1+$H$9)^($O$16-$G$16))*(1/(1+$G$9)*(1/(1+$F$9)*(1/(1+$E$9))*((1/(1+$D$9))))))</f>
        <v>-135381.64757202117</v>
      </c>
      <c r="P371" s="141">
        <f>P370*(1/((1+$H$9)^($P$16-$G$16))*(1/(1+$G$9)*(1/(1+$F$9)*(1/(1+$E$9))*((1/(1+$D$9))))))</f>
        <v>-87888.719764263878</v>
      </c>
      <c r="Q371" s="141">
        <f>Q370*(1/((1+$H$9)^($Q$16-$G$16))*(1/(1+$G$9)*(1/(1+$F$9)*(1/(1+$E$9))*((1/(1+$D$9))))))</f>
        <v>-46943.739937813261</v>
      </c>
      <c r="R371" s="141">
        <f>R370*(1/((1+$H$9)^($R$16-$G$16))*(1/(1+$G$9)*(1/(1+$F$9)*(1/(1+$E$9))*((1/(1+$D$9))))))</f>
        <v>-11816.759678851511</v>
      </c>
      <c r="S371" s="141">
        <f>S370*(1/((1+$H$9)^($S$16-$G$16))*(1/(1+$G$9)*(1/(1+$F$9)*(1/(1+$E$9))*((1/(1+$D$9))))))</f>
        <v>18147.208584076528</v>
      </c>
      <c r="T371" s="141">
        <f>T370*(1/((1+$H$9)^($T$16-$G$16))*(1/(1+$G$9)*(1/(1+$F$9)*(1/(1+$E$9))*((1/(1+$D$9))))))</f>
        <v>43537.723848923451</v>
      </c>
      <c r="U371" s="141">
        <f>U370*(1/((1+$H$9)^($U$16-$G$16))*(1/(1+$G$9)*(1/(1+$F$9)*(1/(1+$E$9))*((1/(1+$D$9))))))</f>
        <v>64883.463470795359</v>
      </c>
      <c r="V371" s="141">
        <f>V370*(1/((1+$H$9)^($V$16-$G$16))*(1/(1+$G$9)*(1/(1+$F$9)*(1/(1+$E$9))*((1/(1+$D$9))))))</f>
        <v>82658.882474610713</v>
      </c>
      <c r="W371" s="141">
        <f>W370*(1/((1+$H$9)^($W$16-$G$16))*(1/(1+$G$9)*(1/(1+$F$9)*(1/(1+$E$9))*((1/(1+$D$9))))))</f>
        <v>97288.788226643184</v>
      </c>
    </row>
    <row r="372" spans="2:23" outlineLevel="1">
      <c r="B372" s="98"/>
      <c r="C372" s="98"/>
      <c r="D372" s="98"/>
      <c r="E372" s="98"/>
      <c r="F372" s="98"/>
      <c r="G372" s="98"/>
      <c r="H372" s="98"/>
      <c r="I372" s="98"/>
      <c r="J372" s="98"/>
      <c r="K372" s="98"/>
      <c r="L372" s="98"/>
      <c r="M372" s="98"/>
      <c r="N372" s="98"/>
      <c r="O372" s="98"/>
      <c r="P372" s="98"/>
      <c r="Q372" s="98"/>
      <c r="R372" s="98"/>
      <c r="S372" s="98"/>
      <c r="T372" s="98"/>
      <c r="U372" s="98"/>
      <c r="V372" s="98"/>
      <c r="W372" s="98"/>
    </row>
    <row r="373" spans="2:23" outlineLevel="1">
      <c r="B373" s="35" t="s">
        <v>214</v>
      </c>
      <c r="C373" s="99" t="s">
        <v>150</v>
      </c>
      <c r="D373" s="100">
        <f>SUM(D371:W371)</f>
        <v>-6816874.9392921776</v>
      </c>
      <c r="E373" s="98"/>
      <c r="F373" s="98"/>
      <c r="G373" s="98"/>
      <c r="H373" s="98"/>
    </row>
    <row r="374" spans="2:23" ht="4.9000000000000004" customHeight="1" outlineLevel="1"/>
    <row r="375" spans="2:23" outlineLevel="1">
      <c r="B375" s="35" t="s">
        <v>190</v>
      </c>
      <c r="C375" s="35"/>
      <c r="D375" s="181">
        <f>IFERROR(IRR(D370:W370),0)</f>
        <v>-0.15855643486937276</v>
      </c>
    </row>
    <row r="376" spans="2:23" ht="4.9000000000000004" customHeight="1" outlineLevel="1"/>
    <row r="377" spans="2:23" outlineLevel="1">
      <c r="B377" s="35" t="s">
        <v>215</v>
      </c>
    </row>
    <row r="378" spans="2:23" outlineLevel="1">
      <c r="B378" s="3" t="s">
        <v>199</v>
      </c>
      <c r="C378" s="89"/>
      <c r="D378" s="90">
        <v>1</v>
      </c>
      <c r="E378" s="90">
        <v>2</v>
      </c>
      <c r="F378" s="90">
        <v>3</v>
      </c>
      <c r="G378" s="90">
        <v>4</v>
      </c>
      <c r="H378" s="90">
        <v>5</v>
      </c>
      <c r="I378" s="90">
        <v>6</v>
      </c>
      <c r="J378" s="90">
        <v>7</v>
      </c>
      <c r="K378" s="90">
        <v>8</v>
      </c>
      <c r="L378" s="90">
        <v>9</v>
      </c>
      <c r="M378" s="90">
        <v>10</v>
      </c>
      <c r="N378" s="90">
        <v>11</v>
      </c>
      <c r="O378" s="90">
        <v>12</v>
      </c>
      <c r="P378" s="90">
        <v>13</v>
      </c>
      <c r="Q378" s="90">
        <v>14</v>
      </c>
      <c r="R378" s="90">
        <v>15</v>
      </c>
      <c r="S378" s="90">
        <v>16</v>
      </c>
      <c r="T378" s="90">
        <v>17</v>
      </c>
      <c r="U378" s="90">
        <v>18</v>
      </c>
      <c r="V378" s="90">
        <v>19</v>
      </c>
      <c r="W378" s="90">
        <v>20</v>
      </c>
    </row>
    <row r="379" spans="2:23" outlineLevel="1">
      <c r="B379" s="3" t="s">
        <v>212</v>
      </c>
      <c r="C379" s="97" t="s">
        <v>150</v>
      </c>
      <c r="D379" s="140">
        <f>D370</f>
        <v>-922687.62232054304</v>
      </c>
      <c r="E379" s="140">
        <f>E370</f>
        <v>-1144517.4637883124</v>
      </c>
      <c r="F379" s="140">
        <f t="shared" ref="F379:W379" si="376">F370</f>
        <v>-1082354.0576830059</v>
      </c>
      <c r="G379" s="140">
        <f t="shared" si="376"/>
        <v>-1306808.4952122036</v>
      </c>
      <c r="H379" s="140">
        <f t="shared" si="376"/>
        <v>-1471947.8302884994</v>
      </c>
      <c r="I379" s="140">
        <f t="shared" si="376"/>
        <v>-934607.93807102682</v>
      </c>
      <c r="J379" s="140">
        <f t="shared" si="376"/>
        <v>-853301.5345491328</v>
      </c>
      <c r="K379" s="140">
        <f t="shared" si="376"/>
        <v>-765627.03077567485</v>
      </c>
      <c r="L379" s="140">
        <f t="shared" si="376"/>
        <v>-672017.42675065319</v>
      </c>
      <c r="M379" s="140">
        <f t="shared" si="376"/>
        <v>-566503.62222250365</v>
      </c>
      <c r="N379" s="140">
        <f t="shared" si="376"/>
        <v>-461027.8176943541</v>
      </c>
      <c r="O379" s="140">
        <f t="shared" si="376"/>
        <v>-355590.01316620468</v>
      </c>
      <c r="P379" s="140">
        <f t="shared" si="376"/>
        <v>-250191.20863805525</v>
      </c>
      <c r="Q379" s="140">
        <f t="shared" si="376"/>
        <v>-144832.40410990582</v>
      </c>
      <c r="R379" s="140">
        <f t="shared" si="376"/>
        <v>-39512.599581756396</v>
      </c>
      <c r="S379" s="140">
        <f t="shared" si="376"/>
        <v>65765.204946392914</v>
      </c>
      <c r="T379" s="140">
        <f t="shared" si="376"/>
        <v>171002.00947454246</v>
      </c>
      <c r="U379" s="140">
        <f t="shared" si="376"/>
        <v>276196.81400269177</v>
      </c>
      <c r="V379" s="140">
        <f t="shared" si="376"/>
        <v>381349.61853084131</v>
      </c>
      <c r="W379" s="140">
        <f t="shared" si="376"/>
        <v>486458.42305899062</v>
      </c>
    </row>
    <row r="380" spans="2:23" outlineLevel="1">
      <c r="B380" s="101" t="s">
        <v>216</v>
      </c>
      <c r="C380" s="102" t="s">
        <v>150</v>
      </c>
      <c r="D380" s="182">
        <f>D359*1/(1+D350)</f>
        <v>-0.49524996611942401</v>
      </c>
      <c r="E380" s="182">
        <f>E359*1/(1+E350)*(1/(1+D350))</f>
        <v>2.4548559928976799E-7</v>
      </c>
      <c r="F380" s="182">
        <f>F359*1/(1+F350)*(1/(1+E350))*(1/(1+D350))</f>
        <v>-7.9643257341787268E-14</v>
      </c>
      <c r="G380" s="182">
        <f>G359*1/(1+G350)*(1/(1+F350)*(1/(1+E350))*(1/(1+D350)))</f>
        <v>2.5917417558733944E-20</v>
      </c>
      <c r="H380" s="182">
        <f>H359*1/(1+$H$9)*(1/(1+$G$9)*(1/(1+$F$9)*(1/(1+$E$9))*(1/(1+$D$9))))</f>
        <v>1066141.1195328971</v>
      </c>
    </row>
    <row r="381" spans="2:23" outlineLevel="1">
      <c r="B381" s="3" t="s">
        <v>217</v>
      </c>
      <c r="C381" s="97" t="s">
        <v>150</v>
      </c>
      <c r="D381" s="141">
        <f>D379-D380</f>
        <v>-922687.12707057688</v>
      </c>
      <c r="E381" s="141">
        <f>D381+E379-E380</f>
        <v>-2067204.5908591347</v>
      </c>
      <c r="F381" s="141">
        <f>E381+F379-F380</f>
        <v>-3149558.6485421406</v>
      </c>
      <c r="G381" s="141">
        <f>F381+G379-G380</f>
        <v>-4456367.1437543444</v>
      </c>
      <c r="H381" s="141">
        <f>G381+H379-H380</f>
        <v>-6994456.0935757412</v>
      </c>
      <c r="I381" s="141">
        <f t="shared" ref="I381" si="377">H381+I379</f>
        <v>-7929064.0316467676</v>
      </c>
      <c r="J381" s="141">
        <f t="shared" ref="J381" si="378">I381+J379</f>
        <v>-8782365.5661958996</v>
      </c>
      <c r="K381" s="141">
        <f t="shared" ref="K381" si="379">J381+K379</f>
        <v>-9547992.5969715752</v>
      </c>
      <c r="L381" s="141">
        <f t="shared" ref="L381" si="380">K381+L379</f>
        <v>-10220010.023722228</v>
      </c>
      <c r="M381" s="141">
        <f t="shared" ref="M381" si="381">L381+M379</f>
        <v>-10786513.645944731</v>
      </c>
      <c r="N381" s="141">
        <f t="shared" ref="N381" si="382">M381+N379</f>
        <v>-11247541.463639086</v>
      </c>
      <c r="O381" s="141">
        <f t="shared" ref="O381" si="383">N381+O379</f>
        <v>-11603131.47680529</v>
      </c>
      <c r="P381" s="141">
        <f t="shared" ref="P381" si="384">O381+P379</f>
        <v>-11853322.685443345</v>
      </c>
      <c r="Q381" s="141">
        <f t="shared" ref="Q381" si="385">P381+Q379</f>
        <v>-11998155.089553252</v>
      </c>
      <c r="R381" s="141">
        <f t="shared" ref="R381" si="386">Q381+R379</f>
        <v>-12037667.689135008</v>
      </c>
      <c r="S381" s="141">
        <f t="shared" ref="S381" si="387">R381+S379</f>
        <v>-11971902.484188614</v>
      </c>
      <c r="T381" s="141">
        <f t="shared" ref="T381" si="388">S381+T379</f>
        <v>-11800900.474714072</v>
      </c>
      <c r="U381" s="141">
        <f t="shared" ref="U381" si="389">T381+U379</f>
        <v>-11524703.660711382</v>
      </c>
      <c r="V381" s="141">
        <f t="shared" ref="V381" si="390">U381+V379</f>
        <v>-11143354.04218054</v>
      </c>
      <c r="W381" s="141">
        <f t="shared" ref="W381" si="391">V381+W379</f>
        <v>-10656895.61912155</v>
      </c>
    </row>
    <row r="382" spans="2:23" outlineLevel="1">
      <c r="B382" s="103"/>
    </row>
    <row r="384" spans="2:23" ht="15.6">
      <c r="B384" s="404" t="s">
        <v>230</v>
      </c>
      <c r="C384" s="405"/>
      <c r="D384" s="405"/>
      <c r="E384" s="405"/>
      <c r="F384" s="405"/>
      <c r="G384" s="405"/>
      <c r="H384" s="405"/>
      <c r="I384" s="405"/>
      <c r="J384" s="405"/>
      <c r="K384" s="405"/>
      <c r="L384" s="405"/>
      <c r="M384" s="405"/>
      <c r="N384" s="405"/>
      <c r="O384" s="405"/>
      <c r="P384" s="405"/>
      <c r="Q384" s="405"/>
      <c r="R384" s="405"/>
      <c r="S384" s="405"/>
      <c r="T384" s="405"/>
      <c r="U384" s="405"/>
      <c r="V384" s="405"/>
      <c r="W384" s="405"/>
    </row>
    <row r="385" spans="2:23" ht="15.6">
      <c r="B385" s="86"/>
      <c r="C385" s="86"/>
      <c r="D385" s="85"/>
      <c r="E385" s="85"/>
      <c r="F385" s="85"/>
      <c r="G385" s="85"/>
      <c r="H385" s="85"/>
      <c r="I385" s="85"/>
      <c r="J385" s="85"/>
      <c r="K385" s="85"/>
      <c r="L385" s="85"/>
      <c r="M385" s="85"/>
      <c r="N385" s="85"/>
      <c r="O385" s="85"/>
      <c r="P385" s="85"/>
      <c r="Q385" s="85"/>
      <c r="R385" s="85"/>
      <c r="S385" s="85"/>
      <c r="T385" s="85"/>
      <c r="U385" s="85"/>
      <c r="V385" s="85"/>
      <c r="W385" s="85"/>
    </row>
    <row r="386" spans="2:23" outlineLevel="1">
      <c r="B386" s="88"/>
      <c r="C386" s="81"/>
    </row>
    <row r="387" spans="2:23" outlineLevel="1">
      <c r="B387" s="3"/>
      <c r="C387" s="24" t="s">
        <v>93</v>
      </c>
      <c r="D387" s="24">
        <f>$C$3</f>
        <v>2024</v>
      </c>
      <c r="E387" s="24">
        <f>$C$3+1</f>
        <v>2025</v>
      </c>
      <c r="F387" s="24">
        <f>$C$3+2</f>
        <v>2026</v>
      </c>
      <c r="G387" s="24">
        <f>$C$3+3</f>
        <v>2027</v>
      </c>
      <c r="H387" s="24">
        <f>$C$3+4</f>
        <v>2028</v>
      </c>
      <c r="I387" s="24">
        <f>H387+1</f>
        <v>2029</v>
      </c>
      <c r="J387" s="24">
        <f t="shared" ref="J387" si="392">I387+1</f>
        <v>2030</v>
      </c>
      <c r="K387" s="24">
        <f t="shared" ref="K387" si="393">J387+1</f>
        <v>2031</v>
      </c>
      <c r="L387" s="24">
        <f t="shared" ref="L387" si="394">K387+1</f>
        <v>2032</v>
      </c>
      <c r="M387" s="24">
        <f t="shared" ref="M387" si="395">L387+1</f>
        <v>2033</v>
      </c>
      <c r="N387" s="24">
        <f t="shared" ref="N387" si="396">M387+1</f>
        <v>2034</v>
      </c>
      <c r="O387" s="24">
        <f t="shared" ref="O387" si="397">N387+1</f>
        <v>2035</v>
      </c>
      <c r="P387" s="24">
        <f t="shared" ref="P387" si="398">O387+1</f>
        <v>2036</v>
      </c>
      <c r="Q387" s="24">
        <f t="shared" ref="Q387" si="399">P387+1</f>
        <v>2037</v>
      </c>
      <c r="R387" s="24">
        <f t="shared" ref="R387" si="400">Q387+1</f>
        <v>2038</v>
      </c>
      <c r="S387" s="24">
        <f t="shared" ref="S387" si="401">R387+1</f>
        <v>2039</v>
      </c>
      <c r="T387" s="24">
        <f t="shared" ref="T387" si="402">S387+1</f>
        <v>2040</v>
      </c>
      <c r="U387" s="24">
        <f t="shared" ref="U387" si="403">T387+1</f>
        <v>2041</v>
      </c>
      <c r="V387" s="24">
        <f t="shared" ref="V387" si="404">U387+1</f>
        <v>2042</v>
      </c>
      <c r="W387" s="24">
        <f t="shared" ref="W387" si="405">V387+1</f>
        <v>2043</v>
      </c>
    </row>
    <row r="388" spans="2:23" outlineLevel="1">
      <c r="B388" s="3" t="s">
        <v>199</v>
      </c>
      <c r="C388" s="89"/>
      <c r="D388" s="90">
        <v>1</v>
      </c>
      <c r="E388" s="90">
        <v>2</v>
      </c>
      <c r="F388" s="90">
        <v>3</v>
      </c>
      <c r="G388" s="90">
        <v>4</v>
      </c>
      <c r="H388" s="90">
        <v>5</v>
      </c>
      <c r="I388" s="90">
        <v>6</v>
      </c>
      <c r="J388" s="90">
        <v>7</v>
      </c>
      <c r="K388" s="90">
        <v>8</v>
      </c>
      <c r="L388" s="90">
        <v>9</v>
      </c>
      <c r="M388" s="90">
        <v>10</v>
      </c>
      <c r="N388" s="90">
        <v>11</v>
      </c>
      <c r="O388" s="90">
        <v>12</v>
      </c>
      <c r="P388" s="90">
        <v>13</v>
      </c>
      <c r="Q388" s="90">
        <v>14</v>
      </c>
      <c r="R388" s="90">
        <v>15</v>
      </c>
      <c r="S388" s="90">
        <v>16</v>
      </c>
      <c r="T388" s="90">
        <v>17</v>
      </c>
      <c r="U388" s="90">
        <v>18</v>
      </c>
      <c r="V388" s="90">
        <v>19</v>
      </c>
      <c r="W388" s="90">
        <v>20</v>
      </c>
    </row>
    <row r="389" spans="2:23" outlineLevel="1">
      <c r="B389" s="402" t="s">
        <v>200</v>
      </c>
      <c r="C389" s="403"/>
      <c r="D389" s="403"/>
      <c r="E389" s="403"/>
      <c r="F389" s="403"/>
      <c r="G389" s="403"/>
      <c r="H389" s="403"/>
      <c r="I389" s="403"/>
      <c r="J389" s="403"/>
      <c r="K389" s="403"/>
      <c r="L389" s="403"/>
      <c r="M389" s="403"/>
      <c r="N389" s="403"/>
      <c r="O389" s="403"/>
      <c r="P389" s="403"/>
      <c r="Q389" s="403"/>
      <c r="R389" s="403"/>
      <c r="S389" s="403"/>
      <c r="T389" s="403"/>
      <c r="U389" s="403"/>
      <c r="V389" s="403"/>
      <c r="W389" s="403"/>
    </row>
    <row r="390" spans="2:23" outlineLevel="1">
      <c r="B390" s="3" t="s">
        <v>201</v>
      </c>
      <c r="C390" s="91" t="s">
        <v>150</v>
      </c>
      <c r="D390" s="32">
        <f>Επενδύσεις!D24</f>
        <v>154407.22312284663</v>
      </c>
      <c r="E390" s="32">
        <f>Επενδύσεις!E24</f>
        <v>4973626.3340055514</v>
      </c>
      <c r="F390" s="32">
        <f>Επενδύσεις!F24</f>
        <v>2604047.4496804206</v>
      </c>
      <c r="G390" s="32">
        <f>Επενδύσεις!G24</f>
        <v>1964913.393645318</v>
      </c>
      <c r="H390" s="32">
        <f>Επενδύσεις!H24</f>
        <v>2276402.3744407208</v>
      </c>
      <c r="I390" s="92"/>
      <c r="J390" s="92"/>
      <c r="K390" s="92"/>
      <c r="L390" s="92"/>
      <c r="M390" s="92"/>
      <c r="N390" s="92"/>
      <c r="O390" s="92"/>
      <c r="P390" s="92"/>
      <c r="Q390" s="92"/>
      <c r="R390" s="92"/>
      <c r="S390" s="92"/>
      <c r="T390" s="92"/>
      <c r="U390" s="92"/>
      <c r="V390" s="92"/>
      <c r="W390" s="92"/>
    </row>
    <row r="391" spans="2:23" outlineLevel="1">
      <c r="B391" s="3" t="s">
        <v>202</v>
      </c>
      <c r="C391" s="91" t="s">
        <v>150</v>
      </c>
      <c r="D391" s="92"/>
      <c r="E391" s="92"/>
      <c r="F391" s="92"/>
      <c r="G391" s="92"/>
      <c r="H391" s="92"/>
      <c r="I391" s="32">
        <v>914751</v>
      </c>
      <c r="J391" s="32">
        <v>914751</v>
      </c>
      <c r="K391" s="32">
        <v>914751</v>
      </c>
      <c r="L391" s="32">
        <v>914751</v>
      </c>
      <c r="M391" s="32">
        <v>914751</v>
      </c>
      <c r="N391" s="32">
        <v>914751</v>
      </c>
      <c r="O391" s="32">
        <v>914751</v>
      </c>
      <c r="P391" s="32">
        <v>914751</v>
      </c>
      <c r="Q391" s="32">
        <v>914751</v>
      </c>
      <c r="R391" s="32">
        <v>914751</v>
      </c>
      <c r="S391" s="32">
        <v>914751</v>
      </c>
      <c r="T391" s="32">
        <v>914751</v>
      </c>
      <c r="U391" s="32">
        <v>914751</v>
      </c>
      <c r="V391" s="32">
        <v>914751</v>
      </c>
      <c r="W391" s="32">
        <v>914751</v>
      </c>
    </row>
    <row r="392" spans="2:23" outlineLevel="1">
      <c r="B392" s="3" t="s">
        <v>203</v>
      </c>
      <c r="C392" s="93" t="s">
        <v>150</v>
      </c>
      <c r="D392" s="32">
        <v>68</v>
      </c>
      <c r="E392" s="32">
        <v>583</v>
      </c>
      <c r="F392" s="32">
        <v>1212</v>
      </c>
      <c r="G392" s="32">
        <v>1938</v>
      </c>
      <c r="H392" s="32">
        <v>2616</v>
      </c>
      <c r="I392" s="32">
        <v>3199</v>
      </c>
      <c r="J392" s="32">
        <v>6253</v>
      </c>
      <c r="K392" s="32">
        <v>8102</v>
      </c>
      <c r="L392" s="32">
        <v>9987</v>
      </c>
      <c r="M392" s="32">
        <v>11909</v>
      </c>
      <c r="N392" s="32">
        <v>13868</v>
      </c>
      <c r="O392" s="32">
        <v>15865</v>
      </c>
      <c r="P392" s="32">
        <v>17901</v>
      </c>
      <c r="Q392" s="32">
        <v>19976</v>
      </c>
      <c r="R392" s="32">
        <v>22091</v>
      </c>
      <c r="S392" s="32">
        <v>24246</v>
      </c>
      <c r="T392" s="32">
        <v>26442</v>
      </c>
      <c r="U392" s="32">
        <v>28679</v>
      </c>
      <c r="V392" s="32">
        <v>30959</v>
      </c>
      <c r="W392" s="32">
        <v>33281</v>
      </c>
    </row>
    <row r="393" spans="2:23" outlineLevel="1">
      <c r="B393" s="94" t="s">
        <v>204</v>
      </c>
      <c r="C393" s="93" t="s">
        <v>150</v>
      </c>
      <c r="D393" s="180">
        <f>D390+D392</f>
        <v>154475.22312284663</v>
      </c>
      <c r="E393" s="180">
        <f>E390+E392</f>
        <v>4974209.3340055514</v>
      </c>
      <c r="F393" s="180">
        <f>F390+F392</f>
        <v>2605259.4496804206</v>
      </c>
      <c r="G393" s="180">
        <f>G390+G392</f>
        <v>1966851.393645318</v>
      </c>
      <c r="H393" s="180">
        <f>H390+H392</f>
        <v>2279018.3744407208</v>
      </c>
      <c r="I393" s="180">
        <f>I391+I392</f>
        <v>917950</v>
      </c>
      <c r="J393" s="180">
        <f t="shared" ref="J393:W393" si="406">J391+J392</f>
        <v>921004</v>
      </c>
      <c r="K393" s="180">
        <f t="shared" si="406"/>
        <v>922853</v>
      </c>
      <c r="L393" s="180">
        <f t="shared" si="406"/>
        <v>924738</v>
      </c>
      <c r="M393" s="180">
        <f t="shared" si="406"/>
        <v>926660</v>
      </c>
      <c r="N393" s="180">
        <f t="shared" si="406"/>
        <v>928619</v>
      </c>
      <c r="O393" s="180">
        <f t="shared" si="406"/>
        <v>930616</v>
      </c>
      <c r="P393" s="180">
        <f t="shared" si="406"/>
        <v>932652</v>
      </c>
      <c r="Q393" s="180">
        <f t="shared" si="406"/>
        <v>934727</v>
      </c>
      <c r="R393" s="180">
        <f t="shared" si="406"/>
        <v>936842</v>
      </c>
      <c r="S393" s="180">
        <f t="shared" si="406"/>
        <v>938997</v>
      </c>
      <c r="T393" s="180">
        <f t="shared" si="406"/>
        <v>941193</v>
      </c>
      <c r="U393" s="180">
        <f t="shared" si="406"/>
        <v>943430</v>
      </c>
      <c r="V393" s="180">
        <f t="shared" si="406"/>
        <v>945710</v>
      </c>
      <c r="W393" s="180">
        <f t="shared" si="406"/>
        <v>948032</v>
      </c>
    </row>
    <row r="394" spans="2:23" outlineLevel="1">
      <c r="B394" s="16"/>
    </row>
    <row r="395" spans="2:23" outlineLevel="1">
      <c r="B395" s="16"/>
    </row>
    <row r="396" spans="2:23" outlineLevel="1">
      <c r="B396" s="402" t="s">
        <v>207</v>
      </c>
      <c r="C396" s="403"/>
      <c r="D396" s="403"/>
      <c r="E396" s="403"/>
      <c r="F396" s="403"/>
      <c r="G396" s="403"/>
      <c r="H396" s="403"/>
      <c r="I396" s="403"/>
      <c r="J396" s="403"/>
      <c r="K396" s="403"/>
      <c r="L396" s="403"/>
      <c r="M396" s="403"/>
      <c r="N396" s="403"/>
      <c r="O396" s="403"/>
      <c r="P396" s="403"/>
      <c r="Q396" s="403"/>
      <c r="R396" s="403"/>
      <c r="S396" s="403"/>
      <c r="T396" s="403"/>
      <c r="U396" s="403"/>
      <c r="V396" s="403"/>
      <c r="W396" s="403"/>
    </row>
    <row r="397" spans="2:23" outlineLevel="1">
      <c r="B397" s="95" t="s">
        <v>208</v>
      </c>
      <c r="C397" s="91" t="s">
        <v>102</v>
      </c>
      <c r="D397" s="32">
        <v>235.00821697555301</v>
      </c>
      <c r="E397" s="32">
        <v>1078.1781786572758</v>
      </c>
      <c r="F397" s="32">
        <v>2245.8832971147622</v>
      </c>
      <c r="G397" s="32">
        <v>3346.3185988256851</v>
      </c>
      <c r="H397" s="32">
        <v>4401.9904306365024</v>
      </c>
      <c r="I397" s="32">
        <v>9683.1121319267877</v>
      </c>
      <c r="J397" s="32">
        <v>17076.682513733183</v>
      </c>
      <c r="K397" s="32">
        <v>25526.47723579764</v>
      </c>
      <c r="L397" s="32">
        <v>33976.271957862096</v>
      </c>
      <c r="M397" s="32">
        <v>42426.066679926553</v>
      </c>
      <c r="N397" s="32">
        <v>50875.861401991009</v>
      </c>
      <c r="O397" s="32">
        <v>59325.656124055466</v>
      </c>
      <c r="P397" s="32">
        <v>67775.450846119915</v>
      </c>
      <c r="Q397" s="32">
        <v>76225.245568184371</v>
      </c>
      <c r="R397" s="32">
        <v>84675.040290248828</v>
      </c>
      <c r="S397" s="32">
        <v>93124.835012313284</v>
      </c>
      <c r="T397" s="32">
        <v>101574.62973437774</v>
      </c>
      <c r="U397" s="32">
        <v>110024.4244564422</v>
      </c>
      <c r="V397" s="32">
        <v>118474.21917850665</v>
      </c>
      <c r="W397" s="32">
        <v>126924.01390057111</v>
      </c>
    </row>
    <row r="398" spans="2:23" outlineLevel="1">
      <c r="B398" s="95" t="s">
        <v>209</v>
      </c>
      <c r="C398" s="93" t="s">
        <v>150</v>
      </c>
      <c r="D398" s="140">
        <f t="shared" ref="D398:W398" si="407">D397*$D$10</f>
        <v>2657.12040523409</v>
      </c>
      <c r="E398" s="140">
        <f t="shared" si="407"/>
        <v>12190.421576988489</v>
      </c>
      <c r="F398" s="140">
        <f t="shared" si="407"/>
        <v>25393.079498828058</v>
      </c>
      <c r="G398" s="140">
        <f t="shared" si="407"/>
        <v>37835.151237622609</v>
      </c>
      <c r="H398" s="140">
        <f t="shared" si="407"/>
        <v>49771.104803991613</v>
      </c>
      <c r="I398" s="140">
        <f t="shared" si="407"/>
        <v>109482.10731963022</v>
      </c>
      <c r="J398" s="140">
        <f t="shared" si="407"/>
        <v>193077.51084152423</v>
      </c>
      <c r="K398" s="140">
        <f t="shared" si="407"/>
        <v>288615.11486654601</v>
      </c>
      <c r="L398" s="140">
        <f t="shared" si="407"/>
        <v>384152.71889156778</v>
      </c>
      <c r="M398" s="140">
        <f t="shared" si="407"/>
        <v>479690.32291658956</v>
      </c>
      <c r="N398" s="140">
        <f t="shared" si="407"/>
        <v>575227.92694161134</v>
      </c>
      <c r="O398" s="140">
        <f t="shared" si="407"/>
        <v>670765.53096663312</v>
      </c>
      <c r="P398" s="140">
        <f t="shared" si="407"/>
        <v>766303.13499165478</v>
      </c>
      <c r="Q398" s="140">
        <f t="shared" si="407"/>
        <v>861840.73901667655</v>
      </c>
      <c r="R398" s="140">
        <f t="shared" si="407"/>
        <v>957378.34304169833</v>
      </c>
      <c r="S398" s="140">
        <f t="shared" si="407"/>
        <v>1052915.9470667201</v>
      </c>
      <c r="T398" s="140">
        <f t="shared" si="407"/>
        <v>1148453.551091742</v>
      </c>
      <c r="U398" s="140">
        <f t="shared" si="407"/>
        <v>1243991.1551167637</v>
      </c>
      <c r="V398" s="140">
        <f t="shared" si="407"/>
        <v>1339528.7591417856</v>
      </c>
      <c r="W398" s="140">
        <f t="shared" si="407"/>
        <v>1435066.3631668072</v>
      </c>
    </row>
    <row r="399" spans="2:23" outlineLevel="1">
      <c r="B399" s="94" t="s">
        <v>210</v>
      </c>
      <c r="C399" s="93" t="s">
        <v>150</v>
      </c>
      <c r="D399" s="180">
        <f>D398</f>
        <v>2657.12040523409</v>
      </c>
      <c r="E399" s="180">
        <f t="shared" ref="E399:G399" si="408">E398</f>
        <v>12190.421576988489</v>
      </c>
      <c r="F399" s="180">
        <f t="shared" si="408"/>
        <v>25393.079498828058</v>
      </c>
      <c r="G399" s="180">
        <f t="shared" si="408"/>
        <v>37835.151237622609</v>
      </c>
      <c r="H399" s="180">
        <f>H398</f>
        <v>49771.104803991613</v>
      </c>
      <c r="I399" s="180">
        <f t="shared" ref="I399:W399" si="409">I398</f>
        <v>109482.10731963022</v>
      </c>
      <c r="J399" s="180">
        <f t="shared" si="409"/>
        <v>193077.51084152423</v>
      </c>
      <c r="K399" s="180">
        <f t="shared" si="409"/>
        <v>288615.11486654601</v>
      </c>
      <c r="L399" s="180">
        <f t="shared" si="409"/>
        <v>384152.71889156778</v>
      </c>
      <c r="M399" s="180">
        <f t="shared" si="409"/>
        <v>479690.32291658956</v>
      </c>
      <c r="N399" s="180">
        <f t="shared" si="409"/>
        <v>575227.92694161134</v>
      </c>
      <c r="O399" s="180">
        <f t="shared" si="409"/>
        <v>670765.53096663312</v>
      </c>
      <c r="P399" s="180">
        <f t="shared" si="409"/>
        <v>766303.13499165478</v>
      </c>
      <c r="Q399" s="180">
        <f t="shared" si="409"/>
        <v>861840.73901667655</v>
      </c>
      <c r="R399" s="180">
        <f t="shared" si="409"/>
        <v>957378.34304169833</v>
      </c>
      <c r="S399" s="180">
        <f t="shared" si="409"/>
        <v>1052915.9470667201</v>
      </c>
      <c r="T399" s="180">
        <f t="shared" si="409"/>
        <v>1148453.551091742</v>
      </c>
      <c r="U399" s="180">
        <f t="shared" si="409"/>
        <v>1243991.1551167637</v>
      </c>
      <c r="V399" s="180">
        <f t="shared" si="409"/>
        <v>1339528.7591417856</v>
      </c>
      <c r="W399" s="180">
        <f t="shared" si="409"/>
        <v>1435066.3631668072</v>
      </c>
    </row>
    <row r="400" spans="2:23" outlineLevel="1">
      <c r="B400" s="96"/>
    </row>
    <row r="401" spans="2:23" outlineLevel="1">
      <c r="B401" s="3" t="s">
        <v>212</v>
      </c>
      <c r="C401" s="97" t="s">
        <v>150</v>
      </c>
      <c r="D401" s="141">
        <f>D399-D393</f>
        <v>-151818.10271761255</v>
      </c>
      <c r="E401" s="141">
        <f t="shared" ref="E401:W401" si="410">E399-E393</f>
        <v>-4962018.9124285625</v>
      </c>
      <c r="F401" s="141">
        <f t="shared" si="410"/>
        <v>-2579866.3701815926</v>
      </c>
      <c r="G401" s="141">
        <f t="shared" si="410"/>
        <v>-1929016.2424076954</v>
      </c>
      <c r="H401" s="141">
        <f t="shared" si="410"/>
        <v>-2229247.2696367293</v>
      </c>
      <c r="I401" s="141">
        <f t="shared" si="410"/>
        <v>-808467.89268036978</v>
      </c>
      <c r="J401" s="141">
        <f t="shared" si="410"/>
        <v>-727926.48915847577</v>
      </c>
      <c r="K401" s="141">
        <f t="shared" si="410"/>
        <v>-634237.88513345399</v>
      </c>
      <c r="L401" s="141">
        <f t="shared" si="410"/>
        <v>-540585.28110843222</v>
      </c>
      <c r="M401" s="141">
        <f t="shared" si="410"/>
        <v>-446969.67708341044</v>
      </c>
      <c r="N401" s="141">
        <f t="shared" si="410"/>
        <v>-353391.07305838866</v>
      </c>
      <c r="O401" s="141">
        <f t="shared" si="410"/>
        <v>-259850.46903336688</v>
      </c>
      <c r="P401" s="141">
        <f t="shared" si="410"/>
        <v>-166348.86500834522</v>
      </c>
      <c r="Q401" s="141">
        <f t="shared" si="410"/>
        <v>-72886.260983323446</v>
      </c>
      <c r="R401" s="141">
        <f t="shared" si="410"/>
        <v>20536.343041698332</v>
      </c>
      <c r="S401" s="141">
        <f t="shared" si="410"/>
        <v>113918.94706672011</v>
      </c>
      <c r="T401" s="141">
        <f t="shared" si="410"/>
        <v>207260.551091742</v>
      </c>
      <c r="U401" s="141">
        <f t="shared" si="410"/>
        <v>300561.15511676366</v>
      </c>
      <c r="V401" s="141">
        <f t="shared" si="410"/>
        <v>393818.75914178556</v>
      </c>
      <c r="W401" s="141">
        <f t="shared" si="410"/>
        <v>487034.36316680722</v>
      </c>
    </row>
    <row r="402" spans="2:23" outlineLevel="1">
      <c r="B402" s="3" t="s">
        <v>213</v>
      </c>
      <c r="C402" s="97" t="s">
        <v>150</v>
      </c>
      <c r="D402" s="141">
        <f>D401*1/(1+$D$9)</f>
        <v>-140079.44520909074</v>
      </c>
      <c r="E402" s="141">
        <f>E401*1/(1+$E$9)*(1/(1+$D$9))</f>
        <v>-4224352.2203003056</v>
      </c>
      <c r="F402" s="141">
        <f>F401*1/(1+$F$9)*(1/(1+$E$9))*(1/(1+$D$9))</f>
        <v>-2026514.7601739666</v>
      </c>
      <c r="G402" s="141">
        <f>G401*1/(1+$G$9)*(1/(1+$F$9)*(1/(1+$E$9))*(1/(1+$D$9)))</f>
        <v>-1398103.4189109742</v>
      </c>
      <c r="H402" s="141">
        <f>H401*1/(1+$H$9)*(1/(1+$G$9)*(1/(1+$F$9)*(1/(1+$E$9))*(1/(1+$D$9))))</f>
        <v>-1490776.4036100598</v>
      </c>
      <c r="I402" s="141">
        <f>I401*(1/((1+$H$9)^($I$16-$G$16))*(1/(1+$G$9)*(1/(1+$F$9)*(1/(1+$E$9))*((1/(1+$D$9))))))</f>
        <v>-498847.6113934411</v>
      </c>
      <c r="J402" s="141">
        <f>J401*(1/((1+$H$9)^($J$16-$G$16))*(1/(1+$G$9)*(1/(1+$F$9)*(1/(1+$E$9))*((1/(1+$D$9))))))</f>
        <v>-414422.66277702217</v>
      </c>
      <c r="K402" s="141">
        <f>K401*(1/((1+$H$9)^($K$16-$G$16))*(1/(1+$G$9)*(1/(1+$F$9)*(1/(1+$E$9))*((1/(1+$D$9))))))</f>
        <v>-333164.72055765014</v>
      </c>
      <c r="L402" s="141">
        <f>L401*(1/((1+$H$9)^($L$16-$G$16))*(1/(1+$G$9)*(1/(1+$F$9)*(1/(1+$E$9))*((1/(1+$D$9))))))</f>
        <v>-262012.43099159724</v>
      </c>
      <c r="M402" s="141">
        <f>M401*(1/((1+$H$9)^($M$16-$G$16))*(1/(1+$G$9)*(1/(1+$F$9)*(1/(1+$E$9))*((1/(1+$D$9))))))</f>
        <v>-199887.94095746896</v>
      </c>
      <c r="N402" s="141">
        <f>N401*(1/((1+$H$9)^($N$16-$G$16))*(1/(1+$G$9)*(1/(1+$F$9)*(1/(1+$E$9))*((1/(1+$D$9))))))</f>
        <v>-145819.28393465435</v>
      </c>
      <c r="O402" s="141">
        <f>O401*(1/((1+$H$9)^($O$16-$G$16))*(1/(1+$G$9)*(1/(1+$F$9)*(1/(1+$E$9))*((1/(1+$D$9))))))</f>
        <v>-98931.30661028107</v>
      </c>
      <c r="P402" s="141">
        <f>P401*(1/((1+$H$9)^($P$16-$G$16))*(1/(1+$G$9)*(1/(1+$F$9)*(1/(1+$E$9))*((1/(1+$D$9))))))</f>
        <v>-58436.061200585347</v>
      </c>
      <c r="Q402" s="141">
        <f>Q401*(1/((1+$H$9)^($Q$16-$G$16))*(1/(1+$G$9)*(1/(1+$F$9)*(1/(1+$E$9))*((1/(1+$D$9))))))</f>
        <v>-23624.227614452087</v>
      </c>
      <c r="R402" s="141">
        <f>R401*(1/((1+$H$9)^($R$16-$G$16))*(1/(1+$G$9)*(1/(1+$F$9)*(1/(1+$E$9))*((1/(1+$D$9))))))</f>
        <v>6141.6619755448764</v>
      </c>
      <c r="S402" s="141">
        <f>S401*(1/((1+$H$9)^($S$16-$G$16))*(1/(1+$G$9)*(1/(1+$F$9)*(1/(1+$E$9))*((1/(1+$D$9))))))</f>
        <v>31434.721381667809</v>
      </c>
      <c r="T402" s="141">
        <f>T401*(1/((1+$H$9)^($T$16-$G$16))*(1/(1+$G$9)*(1/(1+$F$9)*(1/(1+$E$9))*((1/(1+$D$9))))))</f>
        <v>52769.278360739547</v>
      </c>
      <c r="U402" s="141">
        <f>U401*(1/((1+$H$9)^($U$16-$G$16))*(1/(1+$G$9)*(1/(1+$F$9)*(1/(1+$E$9))*((1/(1+$D$9))))))</f>
        <v>70607.073434846126</v>
      </c>
      <c r="V402" s="141">
        <f>V401*(1/((1+$H$9)^($V$16-$G$16))*(1/(1+$G$9)*(1/(1+$F$9)*(1/(1+$E$9))*((1/(1+$D$9))))))</f>
        <v>85361.612930432791</v>
      </c>
      <c r="W402" s="141">
        <f>W401*(1/((1+$H$9)^($W$16-$G$16))*(1/(1+$G$9)*(1/(1+$F$9)*(1/(1+$E$9))*((1/(1+$D$9))))))</f>
        <v>97403.972819045244</v>
      </c>
    </row>
    <row r="403" spans="2:23" outlineLevel="1">
      <c r="B403" s="98"/>
      <c r="C403" s="98"/>
      <c r="D403" s="98"/>
      <c r="E403" s="98"/>
      <c r="F403" s="98"/>
      <c r="G403" s="98"/>
      <c r="H403" s="98"/>
      <c r="I403" s="98"/>
      <c r="J403" s="98"/>
      <c r="K403" s="98"/>
      <c r="L403" s="98"/>
      <c r="M403" s="98"/>
      <c r="N403" s="98"/>
      <c r="O403" s="98"/>
      <c r="P403" s="98"/>
      <c r="Q403" s="98"/>
      <c r="R403" s="98"/>
      <c r="S403" s="98"/>
      <c r="T403" s="98"/>
      <c r="U403" s="98"/>
      <c r="V403" s="98"/>
      <c r="W403" s="98"/>
    </row>
    <row r="404" spans="2:23" outlineLevel="1">
      <c r="B404" s="35" t="s">
        <v>214</v>
      </c>
      <c r="C404" s="99" t="s">
        <v>150</v>
      </c>
      <c r="D404" s="100">
        <f>SUM(D402:W402)</f>
        <v>-10971254.173339274</v>
      </c>
      <c r="E404" s="98"/>
      <c r="F404" s="98"/>
      <c r="G404" s="98"/>
      <c r="H404" s="98"/>
    </row>
    <row r="405" spans="2:23" ht="4.9000000000000004" customHeight="1" outlineLevel="1"/>
    <row r="406" spans="2:23" outlineLevel="1">
      <c r="B406" s="35" t="s">
        <v>190</v>
      </c>
      <c r="C406" s="35"/>
      <c r="D406" s="181">
        <f>IFERROR(IRR(D401:W401),0)</f>
        <v>-0.16064244023740293</v>
      </c>
    </row>
    <row r="407" spans="2:23" ht="4.9000000000000004" customHeight="1" outlineLevel="1"/>
    <row r="408" spans="2:23" outlineLevel="1">
      <c r="B408" s="35" t="s">
        <v>215</v>
      </c>
    </row>
    <row r="409" spans="2:23" outlineLevel="1">
      <c r="B409" s="3" t="s">
        <v>199</v>
      </c>
      <c r="C409" s="89"/>
      <c r="D409" s="90">
        <v>1</v>
      </c>
      <c r="E409" s="90">
        <v>2</v>
      </c>
      <c r="F409" s="90">
        <v>3</v>
      </c>
      <c r="G409" s="90">
        <v>4</v>
      </c>
      <c r="H409" s="90">
        <v>5</v>
      </c>
      <c r="I409" s="90">
        <v>6</v>
      </c>
      <c r="J409" s="90">
        <v>7</v>
      </c>
      <c r="K409" s="90">
        <v>8</v>
      </c>
      <c r="L409" s="90">
        <v>9</v>
      </c>
      <c r="M409" s="90">
        <v>10</v>
      </c>
      <c r="N409" s="90">
        <v>11</v>
      </c>
      <c r="O409" s="90">
        <v>12</v>
      </c>
      <c r="P409" s="90">
        <v>13</v>
      </c>
      <c r="Q409" s="90">
        <v>14</v>
      </c>
      <c r="R409" s="90">
        <v>15</v>
      </c>
      <c r="S409" s="90">
        <v>16</v>
      </c>
      <c r="T409" s="90">
        <v>17</v>
      </c>
      <c r="U409" s="90">
        <v>18</v>
      </c>
      <c r="V409" s="90">
        <v>19</v>
      </c>
      <c r="W409" s="90">
        <v>20</v>
      </c>
    </row>
    <row r="410" spans="2:23" outlineLevel="1">
      <c r="B410" s="3" t="s">
        <v>212</v>
      </c>
      <c r="C410" s="97" t="s">
        <v>150</v>
      </c>
      <c r="D410" s="140">
        <f>D401</f>
        <v>-151818.10271761255</v>
      </c>
      <c r="E410" s="140">
        <f>E401</f>
        <v>-4962018.9124285625</v>
      </c>
      <c r="F410" s="140">
        <f t="shared" ref="F410:W410" si="411">F401</f>
        <v>-2579866.3701815926</v>
      </c>
      <c r="G410" s="140">
        <f t="shared" si="411"/>
        <v>-1929016.2424076954</v>
      </c>
      <c r="H410" s="140">
        <f t="shared" si="411"/>
        <v>-2229247.2696367293</v>
      </c>
      <c r="I410" s="140">
        <f t="shared" si="411"/>
        <v>-808467.89268036978</v>
      </c>
      <c r="J410" s="140">
        <f t="shared" si="411"/>
        <v>-727926.48915847577</v>
      </c>
      <c r="K410" s="140">
        <f t="shared" si="411"/>
        <v>-634237.88513345399</v>
      </c>
      <c r="L410" s="140">
        <f t="shared" si="411"/>
        <v>-540585.28110843222</v>
      </c>
      <c r="M410" s="140">
        <f t="shared" si="411"/>
        <v>-446969.67708341044</v>
      </c>
      <c r="N410" s="140">
        <f t="shared" si="411"/>
        <v>-353391.07305838866</v>
      </c>
      <c r="O410" s="140">
        <f t="shared" si="411"/>
        <v>-259850.46903336688</v>
      </c>
      <c r="P410" s="140">
        <f t="shared" si="411"/>
        <v>-166348.86500834522</v>
      </c>
      <c r="Q410" s="140">
        <f t="shared" si="411"/>
        <v>-72886.260983323446</v>
      </c>
      <c r="R410" s="140">
        <f t="shared" si="411"/>
        <v>20536.343041698332</v>
      </c>
      <c r="S410" s="140">
        <f t="shared" si="411"/>
        <v>113918.94706672011</v>
      </c>
      <c r="T410" s="140">
        <f t="shared" si="411"/>
        <v>207260.551091742</v>
      </c>
      <c r="U410" s="140">
        <f t="shared" si="411"/>
        <v>300561.15511676366</v>
      </c>
      <c r="V410" s="140">
        <f t="shared" si="411"/>
        <v>393818.75914178556</v>
      </c>
      <c r="W410" s="140">
        <f t="shared" si="411"/>
        <v>487034.36316680722</v>
      </c>
    </row>
    <row r="411" spans="2:23" outlineLevel="1">
      <c r="B411" s="101" t="s">
        <v>216</v>
      </c>
      <c r="C411" s="102" t="s">
        <v>150</v>
      </c>
      <c r="D411" s="182">
        <f>D390*1/(1+D381)</f>
        <v>-0.16734533943094163</v>
      </c>
      <c r="E411" s="182">
        <f>E390*1/(1+E381)*(1/(1+D381))</f>
        <v>2.6075696180807281E-6</v>
      </c>
      <c r="F411" s="182">
        <f>F390*1/(1+F381)*(1/(1+E381))*(1/(1+D381))</f>
        <v>-4.334730383657773E-13</v>
      </c>
      <c r="G411" s="182">
        <f>G390*1/(1+G381)*(1/(1+F381)*(1/(1+E381))*(1/(1+D381)))</f>
        <v>7.3396566378492669E-20</v>
      </c>
      <c r="H411" s="182">
        <f>H390*1/(1+$H$9)*(1/(1+$G$9)*(1/(1+$F$9)*(1/(1+$E$9))*(1/(1+$D$9))))</f>
        <v>1522310.6880786486</v>
      </c>
    </row>
    <row r="412" spans="2:23" outlineLevel="1">
      <c r="B412" s="3" t="s">
        <v>217</v>
      </c>
      <c r="C412" s="97" t="s">
        <v>150</v>
      </c>
      <c r="D412" s="141">
        <f>D410-D411</f>
        <v>-151817.93537227312</v>
      </c>
      <c r="E412" s="141">
        <f>D412+E410-E411</f>
        <v>-5113836.8478034437</v>
      </c>
      <c r="F412" s="141">
        <f>E412+F410-F411</f>
        <v>-7693703.2179850359</v>
      </c>
      <c r="G412" s="141">
        <f>F412+G410-G411</f>
        <v>-9622719.4603927322</v>
      </c>
      <c r="H412" s="141">
        <f>G412+H410-H411</f>
        <v>-13374277.418108111</v>
      </c>
      <c r="I412" s="141">
        <f t="shared" ref="I412" si="412">H412+I410</f>
        <v>-14182745.310788481</v>
      </c>
      <c r="J412" s="141">
        <f t="shared" ref="J412" si="413">I412+J410</f>
        <v>-14910671.799946956</v>
      </c>
      <c r="K412" s="141">
        <f t="shared" ref="K412" si="414">J412+K410</f>
        <v>-15544909.685080411</v>
      </c>
      <c r="L412" s="141">
        <f t="shared" ref="L412" si="415">K412+L410</f>
        <v>-16085494.966188842</v>
      </c>
      <c r="M412" s="141">
        <f t="shared" ref="M412" si="416">L412+M410</f>
        <v>-16532464.643272253</v>
      </c>
      <c r="N412" s="141">
        <f t="shared" ref="N412" si="417">M412+N410</f>
        <v>-16885855.71633064</v>
      </c>
      <c r="O412" s="141">
        <f t="shared" ref="O412" si="418">N412+O410</f>
        <v>-17145706.185364008</v>
      </c>
      <c r="P412" s="141">
        <f t="shared" ref="P412" si="419">O412+P410</f>
        <v>-17312055.050372355</v>
      </c>
      <c r="Q412" s="141">
        <f t="shared" ref="Q412" si="420">P412+Q410</f>
        <v>-17384941.311355677</v>
      </c>
      <c r="R412" s="141">
        <f t="shared" ref="R412" si="421">Q412+R410</f>
        <v>-17364404.968313977</v>
      </c>
      <c r="S412" s="141">
        <f t="shared" ref="S412" si="422">R412+S410</f>
        <v>-17250486.021247257</v>
      </c>
      <c r="T412" s="141">
        <f t="shared" ref="T412" si="423">S412+T410</f>
        <v>-17043225.470155515</v>
      </c>
      <c r="U412" s="141">
        <f t="shared" ref="U412" si="424">T412+U410</f>
        <v>-16742664.315038752</v>
      </c>
      <c r="V412" s="141">
        <f t="shared" ref="V412" si="425">U412+V410</f>
        <v>-16348845.555896966</v>
      </c>
      <c r="W412" s="141">
        <f t="shared" ref="W412" si="426">V412+W410</f>
        <v>-15861811.192730159</v>
      </c>
    </row>
    <row r="413" spans="2:23" outlineLevel="1">
      <c r="B413" s="103"/>
    </row>
    <row r="415" spans="2:23" ht="15.6">
      <c r="B415" s="404" t="s">
        <v>231</v>
      </c>
      <c r="C415" s="405"/>
      <c r="D415" s="405"/>
      <c r="E415" s="405"/>
      <c r="F415" s="405"/>
      <c r="G415" s="405"/>
      <c r="H415" s="405"/>
      <c r="I415" s="405"/>
      <c r="J415" s="405"/>
      <c r="K415" s="405"/>
      <c r="L415" s="405"/>
      <c r="M415" s="405"/>
      <c r="N415" s="405"/>
      <c r="O415" s="405"/>
      <c r="P415" s="405"/>
      <c r="Q415" s="405"/>
      <c r="R415" s="405"/>
      <c r="S415" s="405"/>
      <c r="T415" s="405"/>
      <c r="U415" s="405"/>
      <c r="V415" s="405"/>
      <c r="W415" s="405"/>
    </row>
    <row r="416" spans="2:23" ht="15.6">
      <c r="B416" s="86"/>
      <c r="C416" s="86"/>
      <c r="D416" s="85"/>
      <c r="E416" s="85"/>
      <c r="F416" s="85"/>
      <c r="G416" s="85"/>
      <c r="H416" s="85"/>
      <c r="I416" s="85"/>
      <c r="J416" s="85"/>
      <c r="K416" s="85"/>
      <c r="L416" s="85"/>
      <c r="M416" s="85"/>
      <c r="N416" s="85"/>
      <c r="O416" s="85"/>
      <c r="P416" s="85"/>
      <c r="Q416" s="85"/>
      <c r="R416" s="85"/>
      <c r="S416" s="85"/>
      <c r="T416" s="85"/>
      <c r="U416" s="85"/>
      <c r="V416" s="85"/>
      <c r="W416" s="85"/>
    </row>
    <row r="417" spans="2:23" outlineLevel="1">
      <c r="B417" s="88"/>
      <c r="C417" s="81"/>
    </row>
    <row r="418" spans="2:23" outlineLevel="1">
      <c r="B418" s="3"/>
      <c r="C418" s="24" t="s">
        <v>93</v>
      </c>
      <c r="D418" s="24">
        <f>$C$3</f>
        <v>2024</v>
      </c>
      <c r="E418" s="24">
        <f>$C$3+1</f>
        <v>2025</v>
      </c>
      <c r="F418" s="24">
        <f>$C$3+2</f>
        <v>2026</v>
      </c>
      <c r="G418" s="24">
        <f>$C$3+3</f>
        <v>2027</v>
      </c>
      <c r="H418" s="24">
        <f>$C$3+4</f>
        <v>2028</v>
      </c>
      <c r="I418" s="24">
        <f>H418+1</f>
        <v>2029</v>
      </c>
      <c r="J418" s="24">
        <f t="shared" ref="J418" si="427">I418+1</f>
        <v>2030</v>
      </c>
      <c r="K418" s="24">
        <f t="shared" ref="K418" si="428">J418+1</f>
        <v>2031</v>
      </c>
      <c r="L418" s="24">
        <f t="shared" ref="L418" si="429">K418+1</f>
        <v>2032</v>
      </c>
      <c r="M418" s="24">
        <f t="shared" ref="M418" si="430">L418+1</f>
        <v>2033</v>
      </c>
      <c r="N418" s="24">
        <f t="shared" ref="N418" si="431">M418+1</f>
        <v>2034</v>
      </c>
      <c r="O418" s="24">
        <f t="shared" ref="O418" si="432">N418+1</f>
        <v>2035</v>
      </c>
      <c r="P418" s="24">
        <f t="shared" ref="P418" si="433">O418+1</f>
        <v>2036</v>
      </c>
      <c r="Q418" s="24">
        <f t="shared" ref="Q418" si="434">P418+1</f>
        <v>2037</v>
      </c>
      <c r="R418" s="24">
        <f t="shared" ref="R418" si="435">Q418+1</f>
        <v>2038</v>
      </c>
      <c r="S418" s="24">
        <f t="shared" ref="S418" si="436">R418+1</f>
        <v>2039</v>
      </c>
      <c r="T418" s="24">
        <f t="shared" ref="T418" si="437">S418+1</f>
        <v>2040</v>
      </c>
      <c r="U418" s="24">
        <f t="shared" ref="U418" si="438">T418+1</f>
        <v>2041</v>
      </c>
      <c r="V418" s="24">
        <f t="shared" ref="V418" si="439">U418+1</f>
        <v>2042</v>
      </c>
      <c r="W418" s="24">
        <f t="shared" ref="W418" si="440">V418+1</f>
        <v>2043</v>
      </c>
    </row>
    <row r="419" spans="2:23" outlineLevel="1">
      <c r="B419" s="3" t="s">
        <v>199</v>
      </c>
      <c r="C419" s="89"/>
      <c r="D419" s="90">
        <v>1</v>
      </c>
      <c r="E419" s="90">
        <v>2</v>
      </c>
      <c r="F419" s="90">
        <v>3</v>
      </c>
      <c r="G419" s="90">
        <v>4</v>
      </c>
      <c r="H419" s="90">
        <v>5</v>
      </c>
      <c r="I419" s="90">
        <v>6</v>
      </c>
      <c r="J419" s="90">
        <v>7</v>
      </c>
      <c r="K419" s="90">
        <v>8</v>
      </c>
      <c r="L419" s="90">
        <v>9</v>
      </c>
      <c r="M419" s="90">
        <v>10</v>
      </c>
      <c r="N419" s="90">
        <v>11</v>
      </c>
      <c r="O419" s="90">
        <v>12</v>
      </c>
      <c r="P419" s="90">
        <v>13</v>
      </c>
      <c r="Q419" s="90">
        <v>14</v>
      </c>
      <c r="R419" s="90">
        <v>15</v>
      </c>
      <c r="S419" s="90">
        <v>16</v>
      </c>
      <c r="T419" s="90">
        <v>17</v>
      </c>
      <c r="U419" s="90">
        <v>18</v>
      </c>
      <c r="V419" s="90">
        <v>19</v>
      </c>
      <c r="W419" s="90">
        <v>20</v>
      </c>
    </row>
    <row r="420" spans="2:23" outlineLevel="1">
      <c r="B420" s="402" t="s">
        <v>200</v>
      </c>
      <c r="C420" s="403"/>
      <c r="D420" s="403"/>
      <c r="E420" s="403"/>
      <c r="F420" s="403"/>
      <c r="G420" s="403"/>
      <c r="H420" s="403"/>
      <c r="I420" s="403"/>
      <c r="J420" s="403"/>
      <c r="K420" s="403"/>
      <c r="L420" s="403"/>
      <c r="M420" s="403"/>
      <c r="N420" s="403"/>
      <c r="O420" s="403"/>
      <c r="P420" s="403"/>
      <c r="Q420" s="403"/>
      <c r="R420" s="403"/>
      <c r="S420" s="403"/>
      <c r="T420" s="403"/>
      <c r="U420" s="403"/>
      <c r="V420" s="403"/>
      <c r="W420" s="403"/>
    </row>
    <row r="421" spans="2:23" outlineLevel="1">
      <c r="B421" s="3" t="s">
        <v>201</v>
      </c>
      <c r="C421" s="91" t="s">
        <v>150</v>
      </c>
      <c r="D421" s="32">
        <f>Επενδύσεις!D25</f>
        <v>293129.55554608139</v>
      </c>
      <c r="E421" s="32">
        <f>Επενδύσεις!E25</f>
        <v>415500.90521997784</v>
      </c>
      <c r="F421" s="32">
        <f>Επενδύσεις!F25</f>
        <v>1179706.1385829719</v>
      </c>
      <c r="G421" s="32">
        <f>Επενδύσεις!G25</f>
        <v>496058.27756272058</v>
      </c>
      <c r="H421" s="32">
        <f>Επενδύσεις!H25</f>
        <v>310295.10122324503</v>
      </c>
      <c r="I421" s="92"/>
      <c r="J421" s="92"/>
      <c r="K421" s="92"/>
      <c r="L421" s="92"/>
      <c r="M421" s="92"/>
      <c r="N421" s="92"/>
      <c r="O421" s="92"/>
      <c r="P421" s="92"/>
      <c r="Q421" s="92"/>
      <c r="R421" s="92"/>
      <c r="S421" s="92"/>
      <c r="T421" s="92"/>
      <c r="U421" s="92"/>
      <c r="V421" s="92"/>
      <c r="W421" s="92"/>
    </row>
    <row r="422" spans="2:23" outlineLevel="1">
      <c r="B422" s="3" t="s">
        <v>202</v>
      </c>
      <c r="C422" s="91" t="s">
        <v>150</v>
      </c>
      <c r="D422" s="92"/>
      <c r="E422" s="92"/>
      <c r="F422" s="92"/>
      <c r="G422" s="92"/>
      <c r="H422" s="92"/>
      <c r="I422" s="32">
        <v>394238</v>
      </c>
      <c r="J422" s="32">
        <v>394238</v>
      </c>
      <c r="K422" s="32">
        <v>394238</v>
      </c>
      <c r="L422" s="32">
        <v>394238</v>
      </c>
      <c r="M422" s="32">
        <v>394238</v>
      </c>
      <c r="N422" s="32">
        <v>394238</v>
      </c>
      <c r="O422" s="32">
        <v>394238</v>
      </c>
      <c r="P422" s="32">
        <v>394238</v>
      </c>
      <c r="Q422" s="32">
        <v>394238</v>
      </c>
      <c r="R422" s="32">
        <v>394238</v>
      </c>
      <c r="S422" s="32">
        <v>394238</v>
      </c>
      <c r="T422" s="32">
        <v>394238</v>
      </c>
      <c r="U422" s="32">
        <v>394238</v>
      </c>
      <c r="V422" s="32">
        <v>394238</v>
      </c>
      <c r="W422" s="32">
        <v>394238</v>
      </c>
    </row>
    <row r="423" spans="2:23" outlineLevel="1">
      <c r="B423" s="3" t="s">
        <v>203</v>
      </c>
      <c r="C423" s="93" t="s">
        <v>150</v>
      </c>
      <c r="D423" s="32">
        <v>91</v>
      </c>
      <c r="E423" s="32">
        <v>303</v>
      </c>
      <c r="F423" s="32">
        <v>523</v>
      </c>
      <c r="G423" s="32">
        <v>799</v>
      </c>
      <c r="H423" s="32">
        <v>1086</v>
      </c>
      <c r="I423" s="32">
        <v>1328</v>
      </c>
      <c r="J423" s="32">
        <v>4664</v>
      </c>
      <c r="K423" s="32">
        <v>6497</v>
      </c>
      <c r="L423" s="32">
        <v>8366</v>
      </c>
      <c r="M423" s="32">
        <v>10272</v>
      </c>
      <c r="N423" s="32">
        <v>12215</v>
      </c>
      <c r="O423" s="32">
        <v>14195</v>
      </c>
      <c r="P423" s="32">
        <v>16215</v>
      </c>
      <c r="Q423" s="32">
        <v>18273</v>
      </c>
      <c r="R423" s="32">
        <v>20370</v>
      </c>
      <c r="S423" s="32">
        <v>22508</v>
      </c>
      <c r="T423" s="32">
        <v>24687</v>
      </c>
      <c r="U423" s="32">
        <v>26906</v>
      </c>
      <c r="V423" s="32">
        <v>29168</v>
      </c>
      <c r="W423" s="32">
        <v>31472</v>
      </c>
    </row>
    <row r="424" spans="2:23" outlineLevel="1">
      <c r="B424" s="94" t="s">
        <v>204</v>
      </c>
      <c r="C424" s="93" t="s">
        <v>150</v>
      </c>
      <c r="D424" s="180">
        <f>D421+D423</f>
        <v>293220.55554608139</v>
      </c>
      <c r="E424" s="180">
        <f>E421+E423</f>
        <v>415803.90521997784</v>
      </c>
      <c r="F424" s="180">
        <f>F421+F423</f>
        <v>1180229.1385829719</v>
      </c>
      <c r="G424" s="180">
        <f>G421+G423</f>
        <v>496857.27756272058</v>
      </c>
      <c r="H424" s="180">
        <f>H421+H423</f>
        <v>311381.10122324503</v>
      </c>
      <c r="I424" s="180">
        <f>I422+I423</f>
        <v>395566</v>
      </c>
      <c r="J424" s="180">
        <f t="shared" ref="J424:W424" si="441">J422+J423</f>
        <v>398902</v>
      </c>
      <c r="K424" s="180">
        <f t="shared" si="441"/>
        <v>400735</v>
      </c>
      <c r="L424" s="180">
        <f t="shared" si="441"/>
        <v>402604</v>
      </c>
      <c r="M424" s="180">
        <f t="shared" si="441"/>
        <v>404510</v>
      </c>
      <c r="N424" s="180">
        <f t="shared" si="441"/>
        <v>406453</v>
      </c>
      <c r="O424" s="180">
        <f t="shared" si="441"/>
        <v>408433</v>
      </c>
      <c r="P424" s="180">
        <f t="shared" si="441"/>
        <v>410453</v>
      </c>
      <c r="Q424" s="180">
        <f t="shared" si="441"/>
        <v>412511</v>
      </c>
      <c r="R424" s="180">
        <f t="shared" si="441"/>
        <v>414608</v>
      </c>
      <c r="S424" s="180">
        <f t="shared" si="441"/>
        <v>416746</v>
      </c>
      <c r="T424" s="180">
        <f t="shared" si="441"/>
        <v>418925</v>
      </c>
      <c r="U424" s="180">
        <f t="shared" si="441"/>
        <v>421144</v>
      </c>
      <c r="V424" s="180">
        <f t="shared" si="441"/>
        <v>423406</v>
      </c>
      <c r="W424" s="180">
        <f t="shared" si="441"/>
        <v>425710</v>
      </c>
    </row>
    <row r="425" spans="2:23" outlineLevel="1">
      <c r="B425" s="16"/>
    </row>
    <row r="426" spans="2:23" outlineLevel="1">
      <c r="B426" s="16"/>
    </row>
    <row r="427" spans="2:23" outlineLevel="1">
      <c r="B427" s="402" t="s">
        <v>207</v>
      </c>
      <c r="C427" s="403"/>
      <c r="D427" s="403"/>
      <c r="E427" s="403"/>
      <c r="F427" s="403"/>
      <c r="G427" s="403"/>
      <c r="H427" s="403"/>
      <c r="I427" s="403"/>
      <c r="J427" s="403"/>
      <c r="K427" s="403"/>
      <c r="L427" s="403"/>
      <c r="M427" s="403"/>
      <c r="N427" s="403"/>
      <c r="O427" s="403"/>
      <c r="P427" s="403"/>
      <c r="Q427" s="403"/>
      <c r="R427" s="403"/>
      <c r="S427" s="403"/>
      <c r="T427" s="403"/>
      <c r="U427" s="403"/>
      <c r="V427" s="403"/>
      <c r="W427" s="403"/>
    </row>
    <row r="428" spans="2:23" outlineLevel="1">
      <c r="B428" s="95" t="s">
        <v>208</v>
      </c>
      <c r="C428" s="91" t="s">
        <v>102</v>
      </c>
      <c r="D428" s="32">
        <v>74.60578316684223</v>
      </c>
      <c r="E428" s="32">
        <v>365.56833751752691</v>
      </c>
      <c r="F428" s="32">
        <v>798.28187988521177</v>
      </c>
      <c r="G428" s="32">
        <v>1223.5348439362126</v>
      </c>
      <c r="H428" s="32">
        <v>1633.8666513538446</v>
      </c>
      <c r="I428" s="32">
        <v>3746.3153318699583</v>
      </c>
      <c r="J428" s="32">
        <v>6386.8761825151005</v>
      </c>
      <c r="K428" s="32">
        <v>10611.773543547328</v>
      </c>
      <c r="L428" s="32">
        <v>14836.670904579554</v>
      </c>
      <c r="M428" s="32">
        <v>19061.568265611782</v>
      </c>
      <c r="N428" s="32">
        <v>23286.465626644011</v>
      </c>
      <c r="O428" s="32">
        <v>27511.362987676239</v>
      </c>
      <c r="P428" s="32">
        <v>31736.260348708467</v>
      </c>
      <c r="Q428" s="32">
        <v>35961.157709740692</v>
      </c>
      <c r="R428" s="32">
        <v>40186.05507077292</v>
      </c>
      <c r="S428" s="32">
        <v>44410.952431805148</v>
      </c>
      <c r="T428" s="32">
        <v>48635.849792837376</v>
      </c>
      <c r="U428" s="32">
        <v>52860.747153869605</v>
      </c>
      <c r="V428" s="32">
        <v>57085.644514901833</v>
      </c>
      <c r="W428" s="32">
        <v>61310.541875934061</v>
      </c>
    </row>
    <row r="429" spans="2:23" outlineLevel="1">
      <c r="B429" s="95" t="s">
        <v>209</v>
      </c>
      <c r="C429" s="93" t="s">
        <v>150</v>
      </c>
      <c r="D429" s="140">
        <f t="shared" ref="D429:W429" si="442">D428*$D$10</f>
        <v>843.53028737590171</v>
      </c>
      <c r="E429" s="140">
        <f t="shared" si="442"/>
        <v>4133.2984081419181</v>
      </c>
      <c r="F429" s="140">
        <f t="shared" si="442"/>
        <v>9025.7740749221466</v>
      </c>
      <c r="G429" s="140">
        <f t="shared" si="442"/>
        <v>13833.896712964788</v>
      </c>
      <c r="H429" s="140">
        <f t="shared" si="442"/>
        <v>18473.313293532243</v>
      </c>
      <c r="I429" s="140">
        <f t="shared" si="442"/>
        <v>42357.71429978768</v>
      </c>
      <c r="J429" s="140">
        <f t="shared" si="442"/>
        <v>72213.215557606978</v>
      </c>
      <c r="K429" s="140">
        <f t="shared" si="442"/>
        <v>119982.01757011785</v>
      </c>
      <c r="L429" s="140">
        <f t="shared" si="442"/>
        <v>167750.81958262873</v>
      </c>
      <c r="M429" s="140">
        <f t="shared" si="442"/>
        <v>215519.62159513962</v>
      </c>
      <c r="N429" s="140">
        <f t="shared" si="442"/>
        <v>263288.4236076505</v>
      </c>
      <c r="O429" s="140">
        <f t="shared" si="442"/>
        <v>311057.22562016139</v>
      </c>
      <c r="P429" s="140">
        <f t="shared" si="442"/>
        <v>358826.02763267228</v>
      </c>
      <c r="Q429" s="140">
        <f t="shared" si="442"/>
        <v>406594.82964518311</v>
      </c>
      <c r="R429" s="140">
        <f t="shared" si="442"/>
        <v>454363.631657694</v>
      </c>
      <c r="S429" s="140">
        <f t="shared" si="442"/>
        <v>502132.43367020489</v>
      </c>
      <c r="T429" s="140">
        <f t="shared" si="442"/>
        <v>549901.23568271578</v>
      </c>
      <c r="U429" s="140">
        <f t="shared" si="442"/>
        <v>597670.03769522673</v>
      </c>
      <c r="V429" s="140">
        <f t="shared" si="442"/>
        <v>645438.83970773756</v>
      </c>
      <c r="W429" s="140">
        <f t="shared" si="442"/>
        <v>693207.6417202485</v>
      </c>
    </row>
    <row r="430" spans="2:23" outlineLevel="1">
      <c r="B430" s="94" t="s">
        <v>210</v>
      </c>
      <c r="C430" s="93" t="s">
        <v>150</v>
      </c>
      <c r="D430" s="180">
        <f>D429</f>
        <v>843.53028737590171</v>
      </c>
      <c r="E430" s="180">
        <f t="shared" ref="E430:G430" si="443">E429</f>
        <v>4133.2984081419181</v>
      </c>
      <c r="F430" s="180">
        <f t="shared" si="443"/>
        <v>9025.7740749221466</v>
      </c>
      <c r="G430" s="180">
        <f t="shared" si="443"/>
        <v>13833.896712964788</v>
      </c>
      <c r="H430" s="180">
        <f>H429</f>
        <v>18473.313293532243</v>
      </c>
      <c r="I430" s="180">
        <f t="shared" ref="I430:W430" si="444">I429</f>
        <v>42357.71429978768</v>
      </c>
      <c r="J430" s="180">
        <f t="shared" si="444"/>
        <v>72213.215557606978</v>
      </c>
      <c r="K430" s="180">
        <f t="shared" si="444"/>
        <v>119982.01757011785</v>
      </c>
      <c r="L430" s="180">
        <f t="shared" si="444"/>
        <v>167750.81958262873</v>
      </c>
      <c r="M430" s="180">
        <f t="shared" si="444"/>
        <v>215519.62159513962</v>
      </c>
      <c r="N430" s="180">
        <f t="shared" si="444"/>
        <v>263288.4236076505</v>
      </c>
      <c r="O430" s="180">
        <f t="shared" si="444"/>
        <v>311057.22562016139</v>
      </c>
      <c r="P430" s="180">
        <f t="shared" si="444"/>
        <v>358826.02763267228</v>
      </c>
      <c r="Q430" s="180">
        <f t="shared" si="444"/>
        <v>406594.82964518311</v>
      </c>
      <c r="R430" s="180">
        <f t="shared" si="444"/>
        <v>454363.631657694</v>
      </c>
      <c r="S430" s="180">
        <f t="shared" si="444"/>
        <v>502132.43367020489</v>
      </c>
      <c r="T430" s="180">
        <f t="shared" si="444"/>
        <v>549901.23568271578</v>
      </c>
      <c r="U430" s="180">
        <f t="shared" si="444"/>
        <v>597670.03769522673</v>
      </c>
      <c r="V430" s="180">
        <f t="shared" si="444"/>
        <v>645438.83970773756</v>
      </c>
      <c r="W430" s="180">
        <f t="shared" si="444"/>
        <v>693207.6417202485</v>
      </c>
    </row>
    <row r="431" spans="2:23" outlineLevel="1">
      <c r="B431" s="96"/>
    </row>
    <row r="432" spans="2:23" outlineLevel="1">
      <c r="B432" s="3" t="s">
        <v>212</v>
      </c>
      <c r="C432" s="97" t="s">
        <v>150</v>
      </c>
      <c r="D432" s="141">
        <f>D430-D424</f>
        <v>-292377.02525870549</v>
      </c>
      <c r="E432" s="141">
        <f t="shared" ref="E432:W432" si="445">E430-E424</f>
        <v>-411670.6068118359</v>
      </c>
      <c r="F432" s="141">
        <f t="shared" si="445"/>
        <v>-1171203.3645080498</v>
      </c>
      <c r="G432" s="141">
        <f t="shared" si="445"/>
        <v>-483023.38084975578</v>
      </c>
      <c r="H432" s="141">
        <f t="shared" si="445"/>
        <v>-292907.78792971279</v>
      </c>
      <c r="I432" s="141">
        <f t="shared" si="445"/>
        <v>-353208.28570021235</v>
      </c>
      <c r="J432" s="141">
        <f t="shared" si="445"/>
        <v>-326688.78444239299</v>
      </c>
      <c r="K432" s="141">
        <f t="shared" si="445"/>
        <v>-280752.98242988216</v>
      </c>
      <c r="L432" s="141">
        <f t="shared" si="445"/>
        <v>-234853.18041737127</v>
      </c>
      <c r="M432" s="141">
        <f t="shared" si="445"/>
        <v>-188990.37840486038</v>
      </c>
      <c r="N432" s="141">
        <f t="shared" si="445"/>
        <v>-143164.5763923495</v>
      </c>
      <c r="O432" s="141">
        <f t="shared" si="445"/>
        <v>-97375.774379838607</v>
      </c>
      <c r="P432" s="141">
        <f t="shared" si="445"/>
        <v>-51626.972367327719</v>
      </c>
      <c r="Q432" s="141">
        <f t="shared" si="445"/>
        <v>-5916.170354816888</v>
      </c>
      <c r="R432" s="141">
        <f t="shared" si="445"/>
        <v>39755.631657694001</v>
      </c>
      <c r="S432" s="141">
        <f t="shared" si="445"/>
        <v>85386.433670204889</v>
      </c>
      <c r="T432" s="141">
        <f t="shared" si="445"/>
        <v>130976.23568271578</v>
      </c>
      <c r="U432" s="141">
        <f t="shared" si="445"/>
        <v>176526.03769522673</v>
      </c>
      <c r="V432" s="141">
        <f t="shared" si="445"/>
        <v>222032.83970773756</v>
      </c>
      <c r="W432" s="141">
        <f t="shared" si="445"/>
        <v>267497.6417202485</v>
      </c>
    </row>
    <row r="433" spans="2:23" outlineLevel="1">
      <c r="B433" s="3" t="s">
        <v>213</v>
      </c>
      <c r="C433" s="97" t="s">
        <v>150</v>
      </c>
      <c r="D433" s="141">
        <f>D432*1/(1+$D$9)</f>
        <v>-269770.27611986111</v>
      </c>
      <c r="E433" s="141">
        <f>E432*1/(1+$E$9)*(1/(1+$D$9))</f>
        <v>-350470.57913505874</v>
      </c>
      <c r="F433" s="141">
        <f>F432*1/(1+$F$9)*(1/(1+$E$9))*(1/(1+$D$9))</f>
        <v>-919993.73796012125</v>
      </c>
      <c r="G433" s="141">
        <f>G432*1/(1+$G$9)*(1/(1+$F$9)*(1/(1+$E$9))*(1/(1+$D$9)))</f>
        <v>-350083.43907829764</v>
      </c>
      <c r="H433" s="141">
        <f>H432*1/(1+$H$9)*(1/(1+$G$9)*(1/(1+$F$9)*(1/(1+$E$9))*(1/(1+$D$9))))</f>
        <v>-195877.7855766498</v>
      </c>
      <c r="I433" s="141">
        <f>I432*(1/((1+$H$9)^($I$16-$G$16))*(1/(1+$G$9)*(1/(1+$F$9)*(1/(1+$E$9))*((1/(1+$D$9))))))</f>
        <v>-217939.52640687377</v>
      </c>
      <c r="J433" s="141">
        <f>J432*(1/((1+$H$9)^($J$16-$G$16))*(1/(1+$G$9)*(1/(1+$F$9)*(1/(1+$E$9))*((1/(1+$D$9))))))</f>
        <v>-185990.25858300668</v>
      </c>
      <c r="K433" s="141">
        <f>K432*(1/((1+$H$9)^($K$16-$G$16))*(1/(1+$G$9)*(1/(1+$F$9)*(1/(1+$E$9))*((1/(1+$D$9))))))</f>
        <v>-147479.34667651844</v>
      </c>
      <c r="L433" s="141">
        <f>L432*(1/((1+$H$9)^($L$16-$G$16))*(1/(1+$G$9)*(1/(1+$F$9)*(1/(1+$E$9))*((1/(1+$D$9))))))</f>
        <v>-113829.315887202</v>
      </c>
      <c r="M433" s="141">
        <f>M432*(1/((1+$H$9)^($M$16-$G$16))*(1/(1+$G$9)*(1/(1+$F$9)*(1/(1+$E$9))*((1/(1+$D$9))))))</f>
        <v>-84517.808560581136</v>
      </c>
      <c r="N433" s="141">
        <f>N432*(1/((1+$H$9)^($N$16-$G$16))*(1/(1+$G$9)*(1/(1+$F$9)*(1/(1+$E$9))*((1/(1+$D$9))))))</f>
        <v>-59073.806912183332</v>
      </c>
      <c r="O433" s="141">
        <f>O432*(1/((1+$H$9)^($O$16-$G$16))*(1/(1+$G$9)*(1/(1+$F$9)*(1/(1+$E$9))*((1/(1+$D$9))))))</f>
        <v>-37073.293065129488</v>
      </c>
      <c r="P433" s="141">
        <f>P432*(1/((1+$H$9)^($P$16-$G$16))*(1/(1+$G$9)*(1/(1+$F$9)*(1/(1+$E$9))*((1/(1+$D$9))))))</f>
        <v>-18135.843107235771</v>
      </c>
      <c r="Q433" s="141">
        <f>Q432*(1/((1+$H$9)^($Q$16-$G$16))*(1/(1+$G$9)*(1/(1+$F$9)*(1/(1+$E$9))*((1/(1+$D$9))))))</f>
        <v>-1917.5761409965382</v>
      </c>
      <c r="R433" s="141">
        <f>R432*(1/((1+$H$9)^($R$16-$G$16))*(1/(1+$G$9)*(1/(1+$F$9)*(1/(1+$E$9))*((1/(1+$D$9))))))</f>
        <v>11889.441599707283</v>
      </c>
      <c r="S433" s="141">
        <f>S432*(1/((1+$H$9)^($S$16-$G$16))*(1/(1+$G$9)*(1/(1+$F$9)*(1/(1+$E$9))*((1/(1+$D$9))))))</f>
        <v>23561.477886774406</v>
      </c>
      <c r="T433" s="141">
        <f>T432*(1/((1+$H$9)^($T$16-$G$16))*(1/(1+$G$9)*(1/(1+$F$9)*(1/(1+$E$9))*((1/(1+$D$9))))))</f>
        <v>33347.018537665346</v>
      </c>
      <c r="U433" s="141">
        <f>U432*(1/((1+$H$9)^($U$16-$G$16))*(1/(1+$G$9)*(1/(1+$F$9)*(1/(1+$E$9))*((1/(1+$D$9))))))</f>
        <v>41469.054448726783</v>
      </c>
      <c r="V433" s="141">
        <f>V432*(1/((1+$H$9)^($V$16-$G$16))*(1/(1+$G$9)*(1/(1+$F$9)*(1/(1+$E$9))*((1/(1+$D$9))))))</f>
        <v>48126.405563512257</v>
      </c>
      <c r="W433" s="141">
        <f>W432*(1/((1+$H$9)^($W$16-$G$16))*(1/(1+$G$9)*(1/(1+$F$9)*(1/(1+$E$9))*((1/(1+$D$9))))))</f>
        <v>53497.935656654983</v>
      </c>
    </row>
    <row r="434" spans="2:23" outlineLevel="1">
      <c r="B434" s="98"/>
      <c r="C434" s="98"/>
      <c r="D434" s="98"/>
      <c r="E434" s="98"/>
      <c r="F434" s="98"/>
      <c r="G434" s="98"/>
      <c r="H434" s="98"/>
      <c r="I434" s="98"/>
      <c r="J434" s="98"/>
      <c r="K434" s="98"/>
      <c r="L434" s="98"/>
      <c r="M434" s="98"/>
      <c r="N434" s="98"/>
      <c r="O434" s="98"/>
      <c r="P434" s="98"/>
      <c r="Q434" s="98"/>
      <c r="R434" s="98"/>
      <c r="S434" s="98"/>
      <c r="T434" s="98"/>
      <c r="U434" s="98"/>
      <c r="V434" s="98"/>
      <c r="W434" s="98"/>
    </row>
    <row r="435" spans="2:23" outlineLevel="1">
      <c r="B435" s="35" t="s">
        <v>214</v>
      </c>
      <c r="C435" s="99" t="s">
        <v>150</v>
      </c>
      <c r="D435" s="100">
        <f>SUM(D433:W433)</f>
        <v>-2740261.2595166736</v>
      </c>
      <c r="E435" s="98"/>
      <c r="F435" s="98"/>
      <c r="G435" s="98"/>
      <c r="H435" s="98"/>
    </row>
    <row r="436" spans="2:23" ht="4.9000000000000004" customHeight="1" outlineLevel="1"/>
    <row r="437" spans="2:23" outlineLevel="1">
      <c r="B437" s="35" t="s">
        <v>190</v>
      </c>
      <c r="C437" s="35"/>
      <c r="D437" s="181">
        <f>IFERROR(IRR(D432:W432),0)</f>
        <v>-0.11413595648533803</v>
      </c>
    </row>
    <row r="438" spans="2:23" ht="4.9000000000000004" customHeight="1" outlineLevel="1"/>
    <row r="439" spans="2:23" outlineLevel="1">
      <c r="B439" s="35" t="s">
        <v>215</v>
      </c>
    </row>
    <row r="440" spans="2:23" outlineLevel="1">
      <c r="B440" s="3" t="s">
        <v>199</v>
      </c>
      <c r="C440" s="89"/>
      <c r="D440" s="90">
        <v>1</v>
      </c>
      <c r="E440" s="90">
        <v>2</v>
      </c>
      <c r="F440" s="90">
        <v>3</v>
      </c>
      <c r="G440" s="90">
        <v>4</v>
      </c>
      <c r="H440" s="90">
        <v>5</v>
      </c>
      <c r="I440" s="90">
        <v>6</v>
      </c>
      <c r="J440" s="90">
        <v>7</v>
      </c>
      <c r="K440" s="90">
        <v>8</v>
      </c>
      <c r="L440" s="90">
        <v>9</v>
      </c>
      <c r="M440" s="90">
        <v>10</v>
      </c>
      <c r="N440" s="90">
        <v>11</v>
      </c>
      <c r="O440" s="90">
        <v>12</v>
      </c>
      <c r="P440" s="90">
        <v>13</v>
      </c>
      <c r="Q440" s="90">
        <v>14</v>
      </c>
      <c r="R440" s="90">
        <v>15</v>
      </c>
      <c r="S440" s="90">
        <v>16</v>
      </c>
      <c r="T440" s="90">
        <v>17</v>
      </c>
      <c r="U440" s="90">
        <v>18</v>
      </c>
      <c r="V440" s="90">
        <v>19</v>
      </c>
      <c r="W440" s="90">
        <v>20</v>
      </c>
    </row>
    <row r="441" spans="2:23" outlineLevel="1">
      <c r="B441" s="3" t="s">
        <v>212</v>
      </c>
      <c r="C441" s="97" t="s">
        <v>150</v>
      </c>
      <c r="D441" s="140">
        <f>D432</f>
        <v>-292377.02525870549</v>
      </c>
      <c r="E441" s="140">
        <f>E432</f>
        <v>-411670.6068118359</v>
      </c>
      <c r="F441" s="140">
        <f t="shared" ref="F441:W441" si="446">F432</f>
        <v>-1171203.3645080498</v>
      </c>
      <c r="G441" s="140">
        <f t="shared" si="446"/>
        <v>-483023.38084975578</v>
      </c>
      <c r="H441" s="140">
        <f t="shared" si="446"/>
        <v>-292907.78792971279</v>
      </c>
      <c r="I441" s="140">
        <f t="shared" si="446"/>
        <v>-353208.28570021235</v>
      </c>
      <c r="J441" s="140">
        <f t="shared" si="446"/>
        <v>-326688.78444239299</v>
      </c>
      <c r="K441" s="140">
        <f t="shared" si="446"/>
        <v>-280752.98242988216</v>
      </c>
      <c r="L441" s="140">
        <f t="shared" si="446"/>
        <v>-234853.18041737127</v>
      </c>
      <c r="M441" s="140">
        <f t="shared" si="446"/>
        <v>-188990.37840486038</v>
      </c>
      <c r="N441" s="140">
        <f t="shared" si="446"/>
        <v>-143164.5763923495</v>
      </c>
      <c r="O441" s="140">
        <f t="shared" si="446"/>
        <v>-97375.774379838607</v>
      </c>
      <c r="P441" s="140">
        <f t="shared" si="446"/>
        <v>-51626.972367327719</v>
      </c>
      <c r="Q441" s="140">
        <f t="shared" si="446"/>
        <v>-5916.170354816888</v>
      </c>
      <c r="R441" s="140">
        <f t="shared" si="446"/>
        <v>39755.631657694001</v>
      </c>
      <c r="S441" s="140">
        <f t="shared" si="446"/>
        <v>85386.433670204889</v>
      </c>
      <c r="T441" s="140">
        <f t="shared" si="446"/>
        <v>130976.23568271578</v>
      </c>
      <c r="U441" s="140">
        <f t="shared" si="446"/>
        <v>176526.03769522673</v>
      </c>
      <c r="V441" s="140">
        <f t="shared" si="446"/>
        <v>222032.83970773756</v>
      </c>
      <c r="W441" s="140">
        <f t="shared" si="446"/>
        <v>267497.6417202485</v>
      </c>
    </row>
    <row r="442" spans="2:23" outlineLevel="1">
      <c r="B442" s="101" t="s">
        <v>216</v>
      </c>
      <c r="C442" s="102" t="s">
        <v>150</v>
      </c>
      <c r="D442" s="182">
        <f>D421*1/(1+D412)</f>
        <v>-1.9308093318264723</v>
      </c>
      <c r="E442" s="182">
        <f>E421*1/(1+E412)*(1/(1+D412))</f>
        <v>5.3518627918443091E-7</v>
      </c>
      <c r="F442" s="182">
        <f>F421*1/(1+F412)*(1/(1+E412))*(1/(1+D412))</f>
        <v>-1.9750198396360129E-13</v>
      </c>
      <c r="G442" s="182">
        <f>G421*1/(1+G412)*(1/(1+F412)*(1/(1+E412))*(1/(1+D412)))</f>
        <v>8.6304321938431795E-21</v>
      </c>
      <c r="H442" s="182">
        <f>H421*1/(1+$H$9)*(1/(1+$G$9)*(1/(1+$F$9)*(1/(1+$E$9))*(1/(1+$D$9))))</f>
        <v>207505.29623157921</v>
      </c>
    </row>
    <row r="443" spans="2:23" outlineLevel="1">
      <c r="B443" s="3" t="s">
        <v>217</v>
      </c>
      <c r="C443" s="97" t="s">
        <v>150</v>
      </c>
      <c r="D443" s="141">
        <f>D441-D442</f>
        <v>-292375.09444937366</v>
      </c>
      <c r="E443" s="141">
        <f>D443+E441-E442</f>
        <v>-704045.70126174472</v>
      </c>
      <c r="F443" s="141">
        <f>E443+F441-F442</f>
        <v>-1875249.0657697944</v>
      </c>
      <c r="G443" s="141">
        <f>F443+G441-G442</f>
        <v>-2358272.4466195502</v>
      </c>
      <c r="H443" s="141">
        <f>G443+H441-H442</f>
        <v>-2858685.5307808421</v>
      </c>
      <c r="I443" s="141">
        <f t="shared" ref="I443" si="447">H443+I441</f>
        <v>-3211893.8164810543</v>
      </c>
      <c r="J443" s="141">
        <f t="shared" ref="J443" si="448">I443+J441</f>
        <v>-3538582.6009234474</v>
      </c>
      <c r="K443" s="141">
        <f t="shared" ref="K443" si="449">J443+K441</f>
        <v>-3819335.5833533294</v>
      </c>
      <c r="L443" s="141">
        <f t="shared" ref="L443" si="450">K443+L441</f>
        <v>-4054188.7637707009</v>
      </c>
      <c r="M443" s="141">
        <f t="shared" ref="M443" si="451">L443+M441</f>
        <v>-4243179.1421755608</v>
      </c>
      <c r="N443" s="141">
        <f t="shared" ref="N443" si="452">M443+N441</f>
        <v>-4386343.7185679106</v>
      </c>
      <c r="O443" s="141">
        <f t="shared" ref="O443" si="453">N443+O441</f>
        <v>-4483719.4929477489</v>
      </c>
      <c r="P443" s="141">
        <f t="shared" ref="P443" si="454">O443+P441</f>
        <v>-4535346.4653150765</v>
      </c>
      <c r="Q443" s="141">
        <f t="shared" ref="Q443" si="455">P443+Q441</f>
        <v>-4541262.6356698936</v>
      </c>
      <c r="R443" s="141">
        <f t="shared" ref="R443" si="456">Q443+R441</f>
        <v>-4501507.0040121991</v>
      </c>
      <c r="S443" s="141">
        <f t="shared" ref="S443" si="457">R443+S441</f>
        <v>-4416120.5703419941</v>
      </c>
      <c r="T443" s="141">
        <f t="shared" ref="T443" si="458">S443+T441</f>
        <v>-4285144.3346592784</v>
      </c>
      <c r="U443" s="141">
        <f t="shared" ref="U443" si="459">T443+U441</f>
        <v>-4108618.2969640517</v>
      </c>
      <c r="V443" s="141">
        <f t="shared" ref="V443" si="460">U443+V441</f>
        <v>-3886585.4572563143</v>
      </c>
      <c r="W443" s="141">
        <f t="shared" ref="W443" si="461">V443+W441</f>
        <v>-3619087.815536066</v>
      </c>
    </row>
    <row r="444" spans="2:23" outlineLevel="1">
      <c r="B444" s="103"/>
    </row>
    <row r="447" spans="2:23">
      <c r="D447" s="98"/>
      <c r="E447" s="98"/>
      <c r="F447" s="98"/>
      <c r="G447" s="98"/>
      <c r="H447" s="98"/>
    </row>
  </sheetData>
  <mergeCells count="45">
    <mergeCell ref="B86:W86"/>
    <mergeCell ref="B110:W110"/>
    <mergeCell ref="B117:W117"/>
    <mergeCell ref="B48:W48"/>
    <mergeCell ref="B55:W55"/>
    <mergeCell ref="B79:W79"/>
    <mergeCell ref="B105:W105"/>
    <mergeCell ref="B24:W24"/>
    <mergeCell ref="B43:W43"/>
    <mergeCell ref="B74:W74"/>
    <mergeCell ref="B12:W12"/>
    <mergeCell ref="C2:H2"/>
    <mergeCell ref="J2:L2"/>
    <mergeCell ref="B5:I5"/>
    <mergeCell ref="B17:W17"/>
    <mergeCell ref="B136:W136"/>
    <mergeCell ref="B141:W141"/>
    <mergeCell ref="B148:W148"/>
    <mergeCell ref="B172:W172"/>
    <mergeCell ref="B179:W179"/>
    <mergeCell ref="B167:W167"/>
    <mergeCell ref="B203:W203"/>
    <mergeCell ref="B210:W210"/>
    <mergeCell ref="B234:W234"/>
    <mergeCell ref="B198:W198"/>
    <mergeCell ref="B229:W229"/>
    <mergeCell ref="B241:W241"/>
    <mergeCell ref="B265:W265"/>
    <mergeCell ref="B272:W272"/>
    <mergeCell ref="B260:W260"/>
    <mergeCell ref="B291:W291"/>
    <mergeCell ref="B427:W427"/>
    <mergeCell ref="B358:W358"/>
    <mergeCell ref="B365:W365"/>
    <mergeCell ref="B389:W389"/>
    <mergeCell ref="B296:W296"/>
    <mergeCell ref="B303:W303"/>
    <mergeCell ref="B327:W327"/>
    <mergeCell ref="B334:W334"/>
    <mergeCell ref="B396:W396"/>
    <mergeCell ref="B420:W420"/>
    <mergeCell ref="B322:W322"/>
    <mergeCell ref="B353:W353"/>
    <mergeCell ref="B384:W384"/>
    <mergeCell ref="B415:W415"/>
  </mergeCells>
  <conditionalFormatting sqref="D32">
    <cfRule type="cellIs" dxfId="29" priority="27" operator="lessThan">
      <formula>0</formula>
    </cfRule>
    <cfRule type="cellIs" dxfId="28" priority="28" operator="greaterThanOrEqual">
      <formula>0</formula>
    </cfRule>
  </conditionalFormatting>
  <conditionalFormatting sqref="D63">
    <cfRule type="cellIs" dxfId="27" priority="25" operator="lessThan">
      <formula>0</formula>
    </cfRule>
    <cfRule type="cellIs" dxfId="26" priority="26" operator="greaterThanOrEqual">
      <formula>0</formula>
    </cfRule>
  </conditionalFormatting>
  <conditionalFormatting sqref="D94">
    <cfRule type="cellIs" dxfId="25" priority="23" operator="lessThan">
      <formula>0</formula>
    </cfRule>
    <cfRule type="cellIs" dxfId="24" priority="24" operator="greaterThanOrEqual">
      <formula>0</formula>
    </cfRule>
  </conditionalFormatting>
  <conditionalFormatting sqref="D125">
    <cfRule type="cellIs" dxfId="23" priority="21" operator="lessThan">
      <formula>0</formula>
    </cfRule>
    <cfRule type="cellIs" dxfId="22" priority="22" operator="greaterThanOrEqual">
      <formula>0</formula>
    </cfRule>
  </conditionalFormatting>
  <conditionalFormatting sqref="D156">
    <cfRule type="cellIs" dxfId="21" priority="19" operator="lessThan">
      <formula>0</formula>
    </cfRule>
    <cfRule type="cellIs" dxfId="20" priority="20" operator="greaterThanOrEqual">
      <formula>0</formula>
    </cfRule>
  </conditionalFormatting>
  <conditionalFormatting sqref="D187">
    <cfRule type="cellIs" dxfId="19" priority="17" operator="lessThan">
      <formula>0</formula>
    </cfRule>
    <cfRule type="cellIs" dxfId="18" priority="18" operator="greaterThanOrEqual">
      <formula>0</formula>
    </cfRule>
  </conditionalFormatting>
  <conditionalFormatting sqref="D218">
    <cfRule type="cellIs" dxfId="17" priority="15" operator="lessThan">
      <formula>0</formula>
    </cfRule>
    <cfRule type="cellIs" dxfId="16" priority="16" operator="greaterThanOrEqual">
      <formula>0</formula>
    </cfRule>
  </conditionalFormatting>
  <conditionalFormatting sqref="D249">
    <cfRule type="cellIs" dxfId="15" priority="13" operator="lessThan">
      <formula>0</formula>
    </cfRule>
    <cfRule type="cellIs" dxfId="14" priority="14" operator="greaterThanOrEqual">
      <formula>0</formula>
    </cfRule>
  </conditionalFormatting>
  <conditionalFormatting sqref="D280">
    <cfRule type="cellIs" dxfId="13" priority="11" operator="lessThan">
      <formula>0</formula>
    </cfRule>
    <cfRule type="cellIs" dxfId="12" priority="12" operator="greaterThanOrEqual">
      <formula>0</formula>
    </cfRule>
  </conditionalFormatting>
  <conditionalFormatting sqref="D311">
    <cfRule type="cellIs" dxfId="11" priority="9" operator="lessThan">
      <formula>0</formula>
    </cfRule>
    <cfRule type="cellIs" dxfId="10" priority="10" operator="greaterThanOrEqual">
      <formula>0</formula>
    </cfRule>
  </conditionalFormatting>
  <conditionalFormatting sqref="D342">
    <cfRule type="cellIs" dxfId="9" priority="7" operator="lessThan">
      <formula>0</formula>
    </cfRule>
    <cfRule type="cellIs" dxfId="8" priority="8" operator="greaterThanOrEqual">
      <formula>0</formula>
    </cfRule>
  </conditionalFormatting>
  <conditionalFormatting sqref="D373">
    <cfRule type="cellIs" dxfId="7" priority="5" operator="lessThan">
      <formula>0</formula>
    </cfRule>
    <cfRule type="cellIs" dxfId="6" priority="6" operator="greaterThanOrEqual">
      <formula>0</formula>
    </cfRule>
  </conditionalFormatting>
  <conditionalFormatting sqref="D404">
    <cfRule type="cellIs" dxfId="5" priority="3" operator="lessThan">
      <formula>0</formula>
    </cfRule>
    <cfRule type="cellIs" dxfId="4" priority="4" operator="greaterThanOrEqual">
      <formula>0</formula>
    </cfRule>
  </conditionalFormatting>
  <conditionalFormatting sqref="D435">
    <cfRule type="cellIs" dxfId="3" priority="1" operator="lessThan">
      <formula>0</formula>
    </cfRule>
    <cfRule type="cellIs" dxfId="2" priority="2" operator="greaterThanOrEqual">
      <formula>0</formula>
    </cfRule>
  </conditionalFormatting>
  <hyperlinks>
    <hyperlink ref="J2" location="'Αρχική σελίδα'!A1" display="Πίσω στην αρχική σελίδα" xr:uid="{ED4E6CAC-CBB2-4E2A-B87C-FAEA9E616D7A}"/>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161-FF02-498F-86A9-B573F362489E}">
  <sheetPr>
    <tabColor theme="9" tint="-0.249977111117893"/>
  </sheetPr>
  <dimension ref="B3:Q11"/>
  <sheetViews>
    <sheetView showGridLines="0" zoomScale="85" zoomScaleNormal="85" workbookViewId="0">
      <selection activeCell="F28" sqref="F28"/>
    </sheetView>
  </sheetViews>
  <sheetFormatPr defaultRowHeight="14.45"/>
  <cols>
    <col min="1" max="1" width="2.85546875" customWidth="1"/>
    <col min="2" max="2" width="28.42578125" customWidth="1"/>
  </cols>
  <sheetData>
    <row r="3" spans="2:17" ht="28.5">
      <c r="B3" s="80" t="s">
        <v>232</v>
      </c>
      <c r="C3" s="81"/>
      <c r="D3" s="81"/>
      <c r="E3" s="81"/>
      <c r="F3" s="81"/>
      <c r="G3" s="81"/>
      <c r="H3" s="81"/>
      <c r="I3" s="81"/>
      <c r="J3" s="81"/>
      <c r="K3" s="81"/>
      <c r="L3" s="81"/>
      <c r="M3" s="81"/>
      <c r="N3" s="81"/>
      <c r="O3" s="81"/>
      <c r="P3" s="81"/>
      <c r="Q3" s="81"/>
    </row>
    <row r="6" spans="2:17" ht="21">
      <c r="B6" s="78" t="s">
        <v>5</v>
      </c>
      <c r="C6" s="81"/>
      <c r="D6" s="81"/>
      <c r="E6" s="81"/>
      <c r="F6" s="81"/>
      <c r="G6" s="81"/>
      <c r="H6" s="81"/>
      <c r="I6" s="81"/>
      <c r="J6" s="81"/>
    </row>
    <row r="7" spans="2:17" ht="21">
      <c r="B7" s="79"/>
    </row>
    <row r="8" spans="2:17">
      <c r="B8" s="186" t="s">
        <v>24</v>
      </c>
    </row>
    <row r="9" spans="2:17">
      <c r="B9" s="186" t="s">
        <v>25</v>
      </c>
    </row>
    <row r="10" spans="2:17">
      <c r="B10" s="186" t="s">
        <v>26</v>
      </c>
    </row>
    <row r="11" spans="2:17">
      <c r="B11" s="186" t="s">
        <v>27</v>
      </c>
    </row>
  </sheetData>
  <hyperlinks>
    <hyperlink ref="B9" location="'Πρόγραμμα ανάπτυξης δικτύου'!A1" display="Πρόγραμμα ανάπτυξης δικτύου" xr:uid="{879D98D6-8F16-46DF-910E-3ECC7225B653}"/>
    <hyperlink ref="B11" location="'Επίπτωση στη μέση χρέωση'!A1" display="Επίπτωση στη μέση χρέωση" xr:uid="{CE1AE6F9-9043-4CD4-AE6A-2F5CE1369EB7}"/>
    <hyperlink ref="B10" location="'Συνολικοί δείκτες απόδοσης'!A1" display="Συνολικοί δείκτες απόδοσης" xr:uid="{10CE620B-B6FC-44E1-BDFE-3DE5BB729B1E}"/>
    <hyperlink ref="B8" location="'Στοιχεία υφιστάμενου δικτύου'!A1" display="Στοιχεία συνολικού δικτύου" xr:uid="{4832069A-FE23-4532-9A0A-5FED3F373F05}"/>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CF-4AE6-4FCA-8CA4-DDC5E1F80A12}">
  <sheetPr>
    <tabColor theme="4" tint="-0.249977111117893"/>
  </sheetPr>
  <dimension ref="B3:Q20"/>
  <sheetViews>
    <sheetView showGridLines="0" zoomScale="85" zoomScaleNormal="85" workbookViewId="0">
      <selection activeCell="H34" sqref="H34"/>
    </sheetView>
  </sheetViews>
  <sheetFormatPr defaultRowHeight="14.45"/>
  <cols>
    <col min="1" max="1" width="2.85546875" customWidth="1"/>
    <col min="2" max="2" width="30.5703125" customWidth="1"/>
  </cols>
  <sheetData>
    <row r="3" spans="2:17" ht="28.5">
      <c r="B3" s="80" t="s">
        <v>57</v>
      </c>
      <c r="C3" s="81"/>
      <c r="D3" s="81"/>
      <c r="E3" s="81"/>
      <c r="F3" s="81"/>
      <c r="G3" s="81"/>
      <c r="H3" s="81"/>
      <c r="I3" s="81"/>
      <c r="J3" s="81"/>
      <c r="K3" s="81"/>
      <c r="L3" s="81"/>
      <c r="M3" s="81"/>
      <c r="N3" s="81"/>
      <c r="O3" s="81"/>
      <c r="P3" s="81"/>
      <c r="Q3" s="81"/>
    </row>
    <row r="6" spans="2:17" ht="21">
      <c r="B6" s="78" t="s">
        <v>5</v>
      </c>
      <c r="C6" s="81"/>
      <c r="D6" s="81"/>
      <c r="E6" s="81"/>
      <c r="F6" s="81"/>
      <c r="G6" s="81"/>
      <c r="H6" s="81"/>
      <c r="I6" s="81"/>
      <c r="J6" s="81"/>
    </row>
    <row r="7" spans="2:17" ht="21">
      <c r="B7" s="79"/>
      <c r="K7" s="290"/>
    </row>
    <row r="8" spans="2:17">
      <c r="B8" s="290" t="s">
        <v>7</v>
      </c>
      <c r="K8" s="184"/>
    </row>
    <row r="9" spans="2:17">
      <c r="B9" s="185" t="s">
        <v>9</v>
      </c>
      <c r="K9" s="184"/>
    </row>
    <row r="10" spans="2:17">
      <c r="B10" s="184" t="s">
        <v>10</v>
      </c>
      <c r="K10" s="184"/>
    </row>
    <row r="11" spans="2:17">
      <c r="B11" s="184" t="s">
        <v>11</v>
      </c>
      <c r="K11" s="184"/>
    </row>
    <row r="12" spans="2:17">
      <c r="B12" s="184" t="s">
        <v>12</v>
      </c>
      <c r="K12" s="184"/>
    </row>
    <row r="13" spans="2:17">
      <c r="B13" s="184" t="s">
        <v>13</v>
      </c>
      <c r="K13" s="184"/>
    </row>
    <row r="14" spans="2:17">
      <c r="B14" s="184" t="s">
        <v>14</v>
      </c>
      <c r="K14" s="185"/>
    </row>
    <row r="15" spans="2:17">
      <c r="B15" s="185" t="s">
        <v>15</v>
      </c>
      <c r="K15" s="184"/>
    </row>
    <row r="16" spans="2:17">
      <c r="B16" s="184" t="s">
        <v>16</v>
      </c>
      <c r="K16" s="184"/>
    </row>
    <row r="17" spans="2:11">
      <c r="B17" s="185" t="s">
        <v>17</v>
      </c>
      <c r="K17" s="184"/>
    </row>
    <row r="18" spans="2:11">
      <c r="B18" s="185" t="s">
        <v>18</v>
      </c>
      <c r="K18" s="184"/>
    </row>
    <row r="19" spans="2:11">
      <c r="B19" s="185" t="s">
        <v>19</v>
      </c>
    </row>
    <row r="20" spans="2:11">
      <c r="B20" s="184"/>
    </row>
  </sheetData>
  <hyperlinks>
    <hyperlink ref="B9" location="'Ανάπτυξη δικτύου '!A1" display="Ανάπτυξη δικτύου" xr:uid="{8E73BB6A-38E6-4209-9521-9A4186A52482}"/>
    <hyperlink ref="B10" location="'Ενεργές συνδέσεις'!A1" display="Ενεργές συνδέσεις" xr:uid="{CA0DAD09-AB8B-4463-97DD-7B93D4F52414}"/>
    <hyperlink ref="B12" location="'Ενεργοί πελάτες'!A1" display="Ενεργοί πελάτες" xr:uid="{44F2AF36-6220-46D8-A64E-A64F8926409F}"/>
    <hyperlink ref="B13" location="'Μέση ετήσια κατανάλωση'!A1" display="Μέση ετήσια κατανάλωση" xr:uid="{76135776-5025-4BC8-B15B-E6EA8869BD55}"/>
    <hyperlink ref="B14" location="'Διανεμόμενες ποσότητες αερίου'!A1" display="Διανεμόμενες ποσότητες αερίου" xr:uid="{098C70C2-610A-4551-9F6D-D11D015D37B4}"/>
    <hyperlink ref="B15" location="'Παραδοχές μοναδιαίου κόστους'!A1" display="Παραδοχές μοναδιαίου κόστους" xr:uid="{AD19DD19-B21C-4376-B123-0E32FB2DE89E}"/>
    <hyperlink ref="B16" location="Επενδύσεις!A1" display="Επενδύσεις ανάπτυξης / σύνδεσης" xr:uid="{E0CD500B-A73A-4068-8811-D2992190722F}"/>
    <hyperlink ref="B17" location="'Παραδοχές διείσδυσης-κάλυψης'!A1" display="Παραδοχές διείσδυσης - κάλυψης" xr:uid="{F9DA9766-A3D1-4DE9-AF8D-5D6FACA35FE3}"/>
    <hyperlink ref="B18" location="'Δείκτες διείσδυσης-κάλυψης'!A1" display="Δείκτες διείσδυσης - κάλυψης" xr:uid="{91C8B598-177D-41E7-AAB5-616C5E981EB1}"/>
    <hyperlink ref="B19" location="'Δείκτες απόδοσης'!A1" display="Δείκτες απόδοσης" xr:uid="{827EF663-D7EE-4D84-8F38-591F35A8810C}"/>
    <hyperlink ref="B8" location="'Γενική περιγραφή'!A1" display="Γενική περιγραφή" xr:uid="{F8886A8F-06CC-47E0-B7F4-3C2803B22472}"/>
    <hyperlink ref="B11" location="'Ενεργοί μετρητές'!A1" display="Ενεργοί μετρητές" xr:uid="{7C3B8DC0-02FB-4083-B408-8C734A8EA11C}"/>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55-A606-42F3-ADC7-5A10D1ED5E07}">
  <sheetPr>
    <tabColor theme="9" tint="0.79998168889431442"/>
  </sheetPr>
  <dimension ref="B2:L111"/>
  <sheetViews>
    <sheetView showGridLines="0" topLeftCell="A41" zoomScale="70" zoomScaleNormal="70" workbookViewId="0">
      <selection activeCell="N21" sqref="N21"/>
    </sheetView>
  </sheetViews>
  <sheetFormatPr defaultRowHeight="14.45" outlineLevelRow="1"/>
  <cols>
    <col min="1" max="1" width="2.85546875" customWidth="1"/>
    <col min="2" max="2" width="28.28515625" customWidth="1"/>
    <col min="3" max="3" width="27.28515625" customWidth="1"/>
    <col min="4" max="8" width="12.7109375" customWidth="1"/>
    <col min="9" max="9" width="15.140625" customWidth="1"/>
    <col min="10" max="10" width="16" bestFit="1" customWidth="1"/>
  </cols>
  <sheetData>
    <row r="2" spans="2:12" ht="18.600000000000001">
      <c r="B2" s="1" t="s">
        <v>0</v>
      </c>
      <c r="C2" s="333" t="str">
        <f>'Αρχική Σελίδα'!C3</f>
        <v>Θεσσαλονίκης</v>
      </c>
      <c r="D2" s="333"/>
      <c r="E2" s="333"/>
      <c r="F2" s="333"/>
      <c r="G2" s="333"/>
      <c r="H2" s="333"/>
      <c r="J2" s="334" t="s">
        <v>58</v>
      </c>
      <c r="K2" s="334"/>
      <c r="L2" s="334"/>
    </row>
    <row r="3" spans="2:12" ht="18.600000000000001">
      <c r="B3" s="2" t="s">
        <v>2</v>
      </c>
      <c r="C3" s="37">
        <f>'Αρχική Σελίδα'!C4</f>
        <v>2024</v>
      </c>
      <c r="D3" s="37" t="s">
        <v>3</v>
      </c>
      <c r="E3" s="37">
        <f>C3+4</f>
        <v>2028</v>
      </c>
    </row>
    <row r="5" spans="2:12" ht="33" customHeight="1">
      <c r="B5" s="335" t="s">
        <v>233</v>
      </c>
      <c r="C5" s="335"/>
      <c r="D5" s="335"/>
      <c r="E5" s="335"/>
      <c r="F5" s="335"/>
      <c r="G5" s="335"/>
      <c r="H5" s="335"/>
      <c r="I5" s="335"/>
    </row>
    <row r="6" spans="2:12">
      <c r="B6" s="198"/>
      <c r="C6" s="198"/>
      <c r="D6" s="198"/>
      <c r="E6" s="198"/>
      <c r="F6" s="198"/>
      <c r="G6" s="198"/>
      <c r="H6" s="198"/>
    </row>
    <row r="7" spans="2:12" ht="18.600000000000001">
      <c r="B7" s="82" t="s">
        <v>234</v>
      </c>
      <c r="C7" s="199"/>
      <c r="D7" s="199"/>
      <c r="E7" s="199"/>
      <c r="F7" s="199"/>
      <c r="G7" s="199"/>
      <c r="H7" s="199"/>
      <c r="I7" s="199"/>
      <c r="J7" s="199"/>
    </row>
    <row r="8" spans="2:12" ht="18.600000000000001">
      <c r="C8" s="2"/>
      <c r="D8" s="37"/>
      <c r="E8" s="37"/>
    </row>
    <row r="9" spans="2:12" ht="15.6">
      <c r="B9" s="332" t="s">
        <v>235</v>
      </c>
      <c r="C9" s="332"/>
      <c r="D9" s="332"/>
      <c r="E9" s="332"/>
      <c r="F9" s="332"/>
      <c r="G9" s="332"/>
      <c r="H9" s="332"/>
      <c r="I9" s="332"/>
      <c r="J9" s="332"/>
    </row>
    <row r="10" spans="2:12" ht="4.9000000000000004" customHeight="1" outlineLevel="1"/>
    <row r="11" spans="2:12" outlineLevel="1">
      <c r="B11" s="409"/>
      <c r="C11" s="410"/>
      <c r="D11" s="9" t="s">
        <v>93</v>
      </c>
      <c r="E11" s="9">
        <f>$C$3-5</f>
        <v>2019</v>
      </c>
      <c r="F11" s="9">
        <f>$C$3-4</f>
        <v>2020</v>
      </c>
      <c r="G11" s="9">
        <f>$C$3-3</f>
        <v>2021</v>
      </c>
      <c r="H11" s="9">
        <f>$C$3-2</f>
        <v>2022</v>
      </c>
      <c r="I11" s="9" t="str">
        <f>$C$3-1&amp;""&amp;" ("&amp;"Σεπ"&amp;")"</f>
        <v>2023 (Σεπ)</v>
      </c>
      <c r="J11" s="9">
        <f>$C$3-1</f>
        <v>2023</v>
      </c>
      <c r="K11" s="113"/>
    </row>
    <row r="12" spans="2:12" outlineLevel="1">
      <c r="B12" s="406" t="s">
        <v>105</v>
      </c>
      <c r="C12" s="5" t="s">
        <v>108</v>
      </c>
      <c r="D12" s="13" t="s">
        <v>113</v>
      </c>
      <c r="E12" s="132">
        <f>'Ανάπτυξη δικτύου '!D29</f>
        <v>1186.7</v>
      </c>
      <c r="F12" s="132">
        <f>'Ανάπτυξη δικτύου '!F29</f>
        <v>19664.37</v>
      </c>
      <c r="G12" s="132">
        <f>'Ανάπτυξη δικτύου '!I29</f>
        <v>13597</v>
      </c>
      <c r="H12" s="132">
        <f>'Ανάπτυξη δικτύου '!L29</f>
        <v>12290.36</v>
      </c>
      <c r="I12" s="132">
        <f>'Ανάπτυξη δικτύου '!O29</f>
        <v>2854.64</v>
      </c>
      <c r="J12" s="132">
        <f>'Ανάπτυξη δικτύου '!R29</f>
        <v>7649.73</v>
      </c>
      <c r="K12" s="287"/>
    </row>
    <row r="13" spans="2:12" outlineLevel="1">
      <c r="B13" s="406"/>
      <c r="C13" s="7" t="s">
        <v>109</v>
      </c>
      <c r="D13" s="14" t="s">
        <v>113</v>
      </c>
      <c r="E13" s="133">
        <f>'Ανάπτυξη δικτύου '!E29</f>
        <v>137163.31</v>
      </c>
      <c r="F13" s="133">
        <f>E13+F12</f>
        <v>156827.68</v>
      </c>
      <c r="G13" s="133">
        <f>F13+G12</f>
        <v>170424.68</v>
      </c>
      <c r="H13" s="133">
        <f>G13+H12</f>
        <v>182715.03999999998</v>
      </c>
      <c r="I13" s="29"/>
      <c r="J13" s="133">
        <f>H13+J12</f>
        <v>190364.77</v>
      </c>
      <c r="K13" s="287"/>
    </row>
    <row r="14" spans="2:12" outlineLevel="1">
      <c r="B14" s="406" t="s">
        <v>115</v>
      </c>
      <c r="C14" s="5" t="s">
        <v>108</v>
      </c>
      <c r="D14" s="13" t="s">
        <v>113</v>
      </c>
      <c r="E14" s="132">
        <f>'Ανάπτυξη δικτύου '!D52</f>
        <v>54655.5</v>
      </c>
      <c r="F14" s="132">
        <f>'Ανάπτυξη δικτύου '!F52</f>
        <v>82382.5</v>
      </c>
      <c r="G14" s="132">
        <f>'Ανάπτυξη δικτύου '!I52</f>
        <v>70890</v>
      </c>
      <c r="H14" s="132">
        <f>'Ανάπτυξη δικτύου '!L52</f>
        <v>72539.7</v>
      </c>
      <c r="I14" s="132">
        <f>'Ανάπτυξη δικτύου '!O52</f>
        <v>54366.749999999993</v>
      </c>
      <c r="J14" s="132">
        <f>'Ανάπτυξη δικτύου '!R52</f>
        <v>75370.649999999994</v>
      </c>
      <c r="K14" s="287"/>
    </row>
    <row r="15" spans="2:12" outlineLevel="1">
      <c r="B15" s="406"/>
      <c r="C15" s="7" t="s">
        <v>109</v>
      </c>
      <c r="D15" s="14" t="s">
        <v>113</v>
      </c>
      <c r="E15" s="133">
        <f>'Ανάπτυξη δικτύου '!E52</f>
        <v>1242507.9499999997</v>
      </c>
      <c r="F15" s="133">
        <f>E15+F14</f>
        <v>1324890.4499999997</v>
      </c>
      <c r="G15" s="133">
        <f>F15+G14</f>
        <v>1395780.4499999997</v>
      </c>
      <c r="H15" s="133">
        <f>G15+H14</f>
        <v>1468320.1499999997</v>
      </c>
      <c r="I15" s="29"/>
      <c r="J15" s="133">
        <f>H15+J14</f>
        <v>1543690.7999999996</v>
      </c>
      <c r="K15" s="287"/>
    </row>
    <row r="16" spans="2:12" outlineLevel="1">
      <c r="B16" s="406" t="s">
        <v>116</v>
      </c>
      <c r="C16" s="5" t="s">
        <v>124</v>
      </c>
      <c r="D16" s="13" t="s">
        <v>94</v>
      </c>
      <c r="E16" s="132">
        <f>'Ανάπτυξη δικτύου '!D74</f>
        <v>5278</v>
      </c>
      <c r="F16" s="132">
        <f>'Ανάπτυξη δικτύου '!F74</f>
        <v>4522</v>
      </c>
      <c r="G16" s="132">
        <f>'Ανάπτυξη δικτύου '!I74</f>
        <v>4748</v>
      </c>
      <c r="H16" s="132">
        <f>'Ανάπτυξη δικτύου '!L74</f>
        <v>2757</v>
      </c>
      <c r="I16" s="132">
        <f>'Ανάπτυξη δικτύου '!O74</f>
        <v>993</v>
      </c>
      <c r="J16" s="132">
        <f>'Ανάπτυξη δικτύου '!R74</f>
        <v>1594</v>
      </c>
      <c r="K16" s="287"/>
    </row>
    <row r="17" spans="2:11" outlineLevel="1">
      <c r="B17" s="406"/>
      <c r="C17" s="7" t="s">
        <v>127</v>
      </c>
      <c r="D17" s="14" t="s">
        <v>94</v>
      </c>
      <c r="E17" s="133">
        <f>'Ανάπτυξη δικτύου '!E74</f>
        <v>58865</v>
      </c>
      <c r="F17" s="133">
        <f>E17+F16</f>
        <v>63387</v>
      </c>
      <c r="G17" s="133">
        <f>F17+G16</f>
        <v>68135</v>
      </c>
      <c r="H17" s="133">
        <f>G17+H16</f>
        <v>70892</v>
      </c>
      <c r="I17" s="29"/>
      <c r="J17" s="133">
        <f>H17+J16</f>
        <v>72486</v>
      </c>
      <c r="K17" s="287"/>
    </row>
    <row r="18" spans="2:11" outlineLevel="1">
      <c r="B18" s="406" t="s">
        <v>117</v>
      </c>
      <c r="C18" s="5" t="s">
        <v>124</v>
      </c>
      <c r="D18" s="13" t="s">
        <v>94</v>
      </c>
      <c r="E18" s="132">
        <f>'Ανάπτυξη δικτύου '!D96</f>
        <v>18501</v>
      </c>
      <c r="F18" s="132">
        <f>'Ανάπτυξη δικτύου '!F96</f>
        <v>16256</v>
      </c>
      <c r="G18" s="132">
        <f>'Ανάπτυξη δικτύου '!I96</f>
        <v>15911</v>
      </c>
      <c r="H18" s="132">
        <f>'Ανάπτυξη δικτύου '!L96</f>
        <v>11065</v>
      </c>
      <c r="I18" s="132">
        <f>'Ανάπτυξη δικτύου '!O96</f>
        <v>5264</v>
      </c>
      <c r="J18" s="132">
        <f>'Ανάπτυξη δικτύου '!R96</f>
        <v>8050</v>
      </c>
      <c r="K18" s="287"/>
    </row>
    <row r="19" spans="2:11" outlineLevel="1">
      <c r="B19" s="406"/>
      <c r="C19" s="7" t="s">
        <v>127</v>
      </c>
      <c r="D19" s="14" t="s">
        <v>94</v>
      </c>
      <c r="E19" s="133">
        <f>'Ανάπτυξη δικτύου '!E96</f>
        <v>252087</v>
      </c>
      <c r="F19" s="133">
        <f>E19+F18</f>
        <v>268343</v>
      </c>
      <c r="G19" s="133">
        <f>F19+G18</f>
        <v>284254</v>
      </c>
      <c r="H19" s="133">
        <f>G19+H18</f>
        <v>295319</v>
      </c>
      <c r="I19" s="29"/>
      <c r="J19" s="133">
        <f>H19+J18</f>
        <v>303369</v>
      </c>
      <c r="K19" s="287"/>
    </row>
    <row r="20" spans="2:11" ht="15" customHeight="1" outlineLevel="1">
      <c r="B20" s="414" t="s">
        <v>118</v>
      </c>
      <c r="C20" s="5" t="s">
        <v>124</v>
      </c>
      <c r="D20" s="13" t="s">
        <v>94</v>
      </c>
      <c r="E20" s="132">
        <f>'Ανάπτυξη δικτύου '!D118</f>
        <v>0</v>
      </c>
      <c r="F20" s="132">
        <f>'Ανάπτυξη δικτύου '!F118</f>
        <v>1</v>
      </c>
      <c r="G20" s="132">
        <f>'Ανάπτυξη δικτύου '!I118</f>
        <v>2</v>
      </c>
      <c r="H20" s="132">
        <f>'Ανάπτυξη δικτύου '!L118</f>
        <v>3</v>
      </c>
      <c r="I20" s="132">
        <f>'Ανάπτυξη δικτύου '!O118</f>
        <v>1</v>
      </c>
      <c r="J20" s="132">
        <f>'Ανάπτυξη δικτύου '!R118</f>
        <v>2</v>
      </c>
      <c r="K20" s="287"/>
    </row>
    <row r="21" spans="2:11" outlineLevel="1">
      <c r="B21" s="414"/>
      <c r="C21" s="7" t="s">
        <v>127</v>
      </c>
      <c r="D21" s="14" t="s">
        <v>94</v>
      </c>
      <c r="E21" s="133">
        <f>'Ανάπτυξη δικτύου '!E118</f>
        <v>61</v>
      </c>
      <c r="F21" s="133">
        <f>E21+F20</f>
        <v>62</v>
      </c>
      <c r="G21" s="133">
        <f t="shared" ref="G21" si="0">F21+G20</f>
        <v>64</v>
      </c>
      <c r="H21" s="133">
        <f t="shared" ref="H21" si="1">G21+H20</f>
        <v>67</v>
      </c>
      <c r="I21" s="29"/>
      <c r="J21" s="133">
        <f>H21+J20</f>
        <v>69</v>
      </c>
      <c r="K21" s="287"/>
    </row>
    <row r="22" spans="2:11" outlineLevel="1">
      <c r="B22" s="406" t="s">
        <v>119</v>
      </c>
      <c r="C22" s="5" t="s">
        <v>124</v>
      </c>
      <c r="D22" s="13" t="s">
        <v>94</v>
      </c>
      <c r="E22" s="132">
        <f>'Ανάπτυξη δικτύου '!D140</f>
        <v>1</v>
      </c>
      <c r="F22" s="132">
        <f>'Ανάπτυξη δικτύου '!F140</f>
        <v>2</v>
      </c>
      <c r="G22" s="132">
        <f>'Ανάπτυξη δικτύου '!I140</f>
        <v>0</v>
      </c>
      <c r="H22" s="132">
        <f>'Ανάπτυξη δικτύου '!L140</f>
        <v>0</v>
      </c>
      <c r="I22" s="132">
        <f>'Ανάπτυξη δικτύου '!O140</f>
        <v>0</v>
      </c>
      <c r="J22" s="132">
        <f>'Ανάπτυξη δικτύου '!R140</f>
        <v>0</v>
      </c>
      <c r="K22" s="287"/>
    </row>
    <row r="23" spans="2:11" outlineLevel="1">
      <c r="B23" s="406"/>
      <c r="C23" s="7" t="s">
        <v>127</v>
      </c>
      <c r="D23" s="14" t="s">
        <v>94</v>
      </c>
      <c r="E23" s="133">
        <f>'Ανάπτυξη δικτύου '!E140</f>
        <v>3</v>
      </c>
      <c r="F23" s="133">
        <f>E23+F22</f>
        <v>5</v>
      </c>
      <c r="G23" s="133">
        <f t="shared" ref="G23" si="2">F23+G22</f>
        <v>5</v>
      </c>
      <c r="H23" s="133">
        <f t="shared" ref="H23" si="3">G23+H22</f>
        <v>5</v>
      </c>
      <c r="I23" s="29"/>
      <c r="J23" s="133">
        <f>H23+J22</f>
        <v>5</v>
      </c>
      <c r="K23" s="287"/>
    </row>
    <row r="24" spans="2:11" outlineLevel="1">
      <c r="B24" s="406" t="s">
        <v>120</v>
      </c>
      <c r="C24" s="5" t="s">
        <v>124</v>
      </c>
      <c r="D24" s="13" t="s">
        <v>94</v>
      </c>
      <c r="E24" s="132">
        <f>'Ανάπτυξη δικτύου '!D162</f>
        <v>0</v>
      </c>
      <c r="F24" s="132">
        <f>'Ανάπτυξη δικτύου '!F162</f>
        <v>0</v>
      </c>
      <c r="G24" s="132">
        <f>'Ανάπτυξη δικτύου '!I162</f>
        <v>0</v>
      </c>
      <c r="H24" s="132">
        <f>'Ανάπτυξη δικτύου '!L162</f>
        <v>0</v>
      </c>
      <c r="I24" s="132">
        <f>'Ανάπτυξη δικτύου '!O162</f>
        <v>0</v>
      </c>
      <c r="J24" s="132">
        <f>'Ανάπτυξη δικτύου '!R162</f>
        <v>0</v>
      </c>
      <c r="K24" s="287"/>
    </row>
    <row r="25" spans="2:11" outlineLevel="1">
      <c r="B25" s="406"/>
      <c r="C25" s="7" t="s">
        <v>127</v>
      </c>
      <c r="D25" s="14" t="s">
        <v>94</v>
      </c>
      <c r="E25" s="133">
        <f>'Ανάπτυξη δικτύου '!E162</f>
        <v>0</v>
      </c>
      <c r="F25" s="133">
        <f>E25+F24</f>
        <v>0</v>
      </c>
      <c r="G25" s="133">
        <f t="shared" ref="G25" si="4">F25+G24</f>
        <v>0</v>
      </c>
      <c r="H25" s="133">
        <f t="shared" ref="H25" si="5">G25+H24</f>
        <v>0</v>
      </c>
      <c r="I25" s="29"/>
      <c r="J25" s="133">
        <f>H25+J24</f>
        <v>0</v>
      </c>
    </row>
    <row r="26" spans="2:11" outlineLevel="1">
      <c r="B26" s="406" t="s">
        <v>236</v>
      </c>
      <c r="C26" s="5" t="s">
        <v>237</v>
      </c>
      <c r="D26" s="13" t="s">
        <v>94</v>
      </c>
      <c r="E26" s="132">
        <f>'Ανάπτυξη δικτύου '!D184</f>
        <v>0</v>
      </c>
      <c r="F26" s="132">
        <f>'Ανάπτυξη δικτύου '!F184</f>
        <v>0</v>
      </c>
      <c r="G26" s="132">
        <f>'Ανάπτυξη δικτύου '!I184</f>
        <v>0</v>
      </c>
      <c r="H26" s="132">
        <f>'Ανάπτυξη δικτύου '!L184</f>
        <v>0</v>
      </c>
      <c r="I26" s="132">
        <f>'Ανάπτυξη δικτύου '!O184</f>
        <v>0</v>
      </c>
      <c r="J26" s="132">
        <f>'Ανάπτυξη δικτύου '!R184</f>
        <v>0</v>
      </c>
    </row>
    <row r="27" spans="2:11" outlineLevel="1">
      <c r="B27" s="406"/>
      <c r="C27" s="7" t="s">
        <v>238</v>
      </c>
      <c r="D27" s="14" t="s">
        <v>94</v>
      </c>
      <c r="E27" s="133">
        <f>'Ανάπτυξη δικτύου '!E184</f>
        <v>0</v>
      </c>
      <c r="F27" s="133">
        <f>E27+F26</f>
        <v>0</v>
      </c>
      <c r="G27" s="133">
        <f>F27+G26</f>
        <v>0</v>
      </c>
      <c r="H27" s="133">
        <f>G27+H26</f>
        <v>0</v>
      </c>
      <c r="I27" s="29"/>
      <c r="J27" s="133">
        <f>H27+J26</f>
        <v>0</v>
      </c>
    </row>
    <row r="29" spans="2:11" ht="15.6">
      <c r="B29" s="332" t="s">
        <v>239</v>
      </c>
      <c r="C29" s="332"/>
      <c r="D29" s="332"/>
      <c r="E29" s="332"/>
      <c r="F29" s="332"/>
      <c r="G29" s="332"/>
      <c r="H29" s="332"/>
      <c r="I29" s="332"/>
      <c r="J29" s="332"/>
    </row>
    <row r="30" spans="2:11" ht="4.9000000000000004" customHeight="1" outlineLevel="1"/>
    <row r="31" spans="2:11" outlineLevel="1">
      <c r="B31" s="409"/>
      <c r="C31" s="410"/>
      <c r="D31" s="9" t="s">
        <v>93</v>
      </c>
      <c r="E31" s="9">
        <f>$C$3-5</f>
        <v>2019</v>
      </c>
      <c r="F31" s="9">
        <f>$C$3-4</f>
        <v>2020</v>
      </c>
      <c r="G31" s="9">
        <f>$C$3-3</f>
        <v>2021</v>
      </c>
      <c r="H31" s="9">
        <f>$C$3-2</f>
        <v>2022</v>
      </c>
      <c r="I31" s="9" t="str">
        <f>$C$3-1&amp;""&amp;" ("&amp;"Σεπ"&amp;")"</f>
        <v>2023 (Σεπ)</v>
      </c>
      <c r="J31" s="9">
        <f>$C$3-1</f>
        <v>2023</v>
      </c>
    </row>
    <row r="32" spans="2:11" outlineLevel="1">
      <c r="B32" s="407" t="s">
        <v>123</v>
      </c>
      <c r="C32" s="5" t="s">
        <v>237</v>
      </c>
      <c r="D32" s="13" t="s">
        <v>94</v>
      </c>
      <c r="E32" s="132">
        <f>E34+E36+E38+E40+E42+E44</f>
        <v>5278</v>
      </c>
      <c r="F32" s="132">
        <f t="shared" ref="F32:I32" si="6">F34+F36+F38+F40+F42+F44</f>
        <v>4522</v>
      </c>
      <c r="G32" s="132">
        <f t="shared" si="6"/>
        <v>4748</v>
      </c>
      <c r="H32" s="132">
        <f t="shared" si="6"/>
        <v>2757</v>
      </c>
      <c r="I32" s="132">
        <f t="shared" si="6"/>
        <v>993</v>
      </c>
      <c r="J32" s="132">
        <f t="shared" ref="J32" si="7">J34+J36+J38+J40+J42+J44</f>
        <v>1594</v>
      </c>
      <c r="K32" s="113"/>
    </row>
    <row r="33" spans="2:10" outlineLevel="1">
      <c r="B33" s="408"/>
      <c r="C33" s="7" t="s">
        <v>238</v>
      </c>
      <c r="D33" s="14" t="s">
        <v>94</v>
      </c>
      <c r="E33" s="133">
        <f>E35+E37+E39+E41+E43+E45</f>
        <v>58865</v>
      </c>
      <c r="F33" s="133">
        <f t="shared" ref="F33:G33" si="8">F35+F37+F39+F41+F43+F45</f>
        <v>63387</v>
      </c>
      <c r="G33" s="133">
        <f t="shared" si="8"/>
        <v>68135</v>
      </c>
      <c r="H33" s="133">
        <f>H35+H37+H39+H41+H43+H45</f>
        <v>70892</v>
      </c>
      <c r="I33" s="29"/>
      <c r="J33" s="133">
        <f t="shared" ref="J33" si="9">J35+J37+J39+J41+J43+J45</f>
        <v>72486</v>
      </c>
    </row>
    <row r="34" spans="2:10" ht="15" customHeight="1" outlineLevel="1">
      <c r="B34" s="407" t="s">
        <v>92</v>
      </c>
      <c r="C34" s="5" t="s">
        <v>237</v>
      </c>
      <c r="D34" s="13" t="s">
        <v>94</v>
      </c>
      <c r="E34" s="132">
        <f>'Ενεργές Συνδέσεις'!D52</f>
        <v>5022</v>
      </c>
      <c r="F34" s="132">
        <f>'Ενεργές Συνδέσεις'!F52</f>
        <v>4236</v>
      </c>
      <c r="G34" s="132">
        <f>'Ενεργές Συνδέσεις'!I52</f>
        <v>4408</v>
      </c>
      <c r="H34" s="132">
        <f>'Ενεργές Συνδέσεις'!L52</f>
        <v>2551</v>
      </c>
      <c r="I34" s="132">
        <f>'Ενεργές Συνδέσεις'!O52</f>
        <v>898</v>
      </c>
      <c r="J34" s="132">
        <f>'Ενεργές Συνδέσεις'!R52</f>
        <v>1438</v>
      </c>
    </row>
    <row r="35" spans="2:10" outlineLevel="1">
      <c r="B35" s="408"/>
      <c r="C35" s="7" t="s">
        <v>238</v>
      </c>
      <c r="D35" s="14" t="s">
        <v>94</v>
      </c>
      <c r="E35" s="133">
        <f>'Ενεργές Συνδέσεις'!E52</f>
        <v>51770</v>
      </c>
      <c r="F35" s="133">
        <f>'Ενεργές Συνδέσεις'!G52</f>
        <v>56006</v>
      </c>
      <c r="G35" s="133">
        <f>'Ενεργές Συνδέσεις'!J52</f>
        <v>60414</v>
      </c>
      <c r="H35" s="133">
        <f>'Ενεργές Συνδέσεις'!M52</f>
        <v>62965</v>
      </c>
      <c r="I35" s="29"/>
      <c r="J35" s="133">
        <f>'Ενεργές Συνδέσεις'!S52</f>
        <v>64403</v>
      </c>
    </row>
    <row r="36" spans="2:10" ht="15" customHeight="1" outlineLevel="1">
      <c r="B36" s="407" t="s">
        <v>97</v>
      </c>
      <c r="C36" s="5" t="s">
        <v>237</v>
      </c>
      <c r="D36" s="13" t="s">
        <v>94</v>
      </c>
      <c r="E36" s="132">
        <f>'Ενεργές Συνδέσεις'!D74</f>
        <v>0</v>
      </c>
      <c r="F36" s="132">
        <f>'Ενεργές Συνδέσεις'!F74</f>
        <v>0</v>
      </c>
      <c r="G36" s="132">
        <f>'Ενεργές Συνδέσεις'!I74</f>
        <v>0</v>
      </c>
      <c r="H36" s="132">
        <f>'Ενεργές Συνδέσεις'!L74</f>
        <v>0</v>
      </c>
      <c r="I36" s="132">
        <f>'Ενεργές Συνδέσεις'!O74</f>
        <v>0</v>
      </c>
      <c r="J36" s="132">
        <f>'Ενεργές Συνδέσεις'!R74</f>
        <v>0</v>
      </c>
    </row>
    <row r="37" spans="2:10" outlineLevel="1">
      <c r="B37" s="408"/>
      <c r="C37" s="7" t="s">
        <v>238</v>
      </c>
      <c r="D37" s="14" t="s">
        <v>94</v>
      </c>
      <c r="E37" s="133">
        <f>'Ενεργές Συνδέσεις'!E74</f>
        <v>0</v>
      </c>
      <c r="F37" s="133">
        <f>'Ενεργές Συνδέσεις'!G74</f>
        <v>0</v>
      </c>
      <c r="G37" s="133">
        <f>'Ενεργές Συνδέσεις'!J74</f>
        <v>0</v>
      </c>
      <c r="H37" s="133">
        <f>'Ενεργές Συνδέσεις'!M74</f>
        <v>0</v>
      </c>
      <c r="I37" s="29"/>
      <c r="J37" s="133">
        <f>'Ενεργές Συνδέσεις'!S74</f>
        <v>0</v>
      </c>
    </row>
    <row r="38" spans="2:10" outlineLevel="1">
      <c r="B38" s="407" t="s">
        <v>53</v>
      </c>
      <c r="C38" s="5" t="s">
        <v>237</v>
      </c>
      <c r="D38" s="13" t="s">
        <v>94</v>
      </c>
      <c r="E38" s="132">
        <f>'Ενεργές Συνδέσεις'!D96</f>
        <v>224</v>
      </c>
      <c r="F38" s="132">
        <f>'Ενεργές Συνδέσεις'!F96</f>
        <v>246</v>
      </c>
      <c r="G38" s="132">
        <f>'Ενεργές Συνδέσεις'!I96</f>
        <v>276</v>
      </c>
      <c r="H38" s="132">
        <f>'Ενεργές Συνδέσεις'!L96</f>
        <v>180</v>
      </c>
      <c r="I38" s="132">
        <f>'Ενεργές Συνδέσεις'!O96</f>
        <v>59</v>
      </c>
      <c r="J38" s="132">
        <f>'Ενεργές Συνδέσεις'!R96</f>
        <v>103</v>
      </c>
    </row>
    <row r="39" spans="2:10" outlineLevel="1">
      <c r="B39" s="408"/>
      <c r="C39" s="7" t="s">
        <v>238</v>
      </c>
      <c r="D39" s="14" t="s">
        <v>94</v>
      </c>
      <c r="E39" s="133">
        <f>'Ενεργές Συνδέσεις'!E96</f>
        <v>5433</v>
      </c>
      <c r="F39" s="133">
        <f>'Ενεργές Συνδέσεις'!G96</f>
        <v>5679</v>
      </c>
      <c r="G39" s="133">
        <f>'Ενεργές Συνδέσεις'!J96</f>
        <v>5955</v>
      </c>
      <c r="H39" s="133">
        <f>'Ενεργές Συνδέσεις'!M96</f>
        <v>6135</v>
      </c>
      <c r="I39" s="29"/>
      <c r="J39" s="133">
        <f>'Ενεργές Συνδέσεις'!S96</f>
        <v>6238</v>
      </c>
    </row>
    <row r="40" spans="2:10" ht="15" customHeight="1" outlineLevel="1">
      <c r="B40" s="407" t="s">
        <v>103</v>
      </c>
      <c r="C40" s="5" t="s">
        <v>237</v>
      </c>
      <c r="D40" s="13" t="s">
        <v>94</v>
      </c>
      <c r="E40" s="132">
        <f>'Ενεργές Συνδέσεις'!D118</f>
        <v>29</v>
      </c>
      <c r="F40" s="132">
        <f>'Ενεργές Συνδέσεις'!F118</f>
        <v>35</v>
      </c>
      <c r="G40" s="132">
        <f>'Ενεργές Συνδέσεις'!I118</f>
        <v>61</v>
      </c>
      <c r="H40" s="132">
        <f>'Ενεργές Συνδέσεις'!L118</f>
        <v>25</v>
      </c>
      <c r="I40" s="132">
        <f>'Ενεργές Συνδέσεις'!O118</f>
        <v>35</v>
      </c>
      <c r="J40" s="132">
        <f>'Ενεργές Συνδέσεις'!R118</f>
        <v>50</v>
      </c>
    </row>
    <row r="41" spans="2:10" outlineLevel="1">
      <c r="B41" s="408"/>
      <c r="C41" s="7" t="s">
        <v>238</v>
      </c>
      <c r="D41" s="14" t="s">
        <v>94</v>
      </c>
      <c r="E41" s="133">
        <f>'Ενεργές Συνδέσεις'!E118</f>
        <v>1599</v>
      </c>
      <c r="F41" s="133">
        <f>'Ενεργές Συνδέσεις'!G118</f>
        <v>1634</v>
      </c>
      <c r="G41" s="133">
        <f>'Ενεργές Συνδέσεις'!J118</f>
        <v>1695</v>
      </c>
      <c r="H41" s="133">
        <f>'Ενεργές Συνδέσεις'!M118</f>
        <v>1720</v>
      </c>
      <c r="I41" s="29"/>
      <c r="J41" s="133">
        <f>'Ενεργές Συνδέσεις'!S118</f>
        <v>1770</v>
      </c>
    </row>
    <row r="42" spans="2:10" outlineLevel="1">
      <c r="B42" s="407" t="s">
        <v>99</v>
      </c>
      <c r="C42" s="5" t="s">
        <v>237</v>
      </c>
      <c r="D42" s="13" t="s">
        <v>94</v>
      </c>
      <c r="E42" s="132">
        <f>'Ενεργές Συνδέσεις'!D140</f>
        <v>3</v>
      </c>
      <c r="F42" s="132">
        <f>'Ενεργές Συνδέσεις'!F140</f>
        <v>1</v>
      </c>
      <c r="G42" s="132">
        <f>'Ενεργές Συνδέσεις'!I140</f>
        <v>1</v>
      </c>
      <c r="H42" s="132">
        <f>'Ενεργές Συνδέσεις'!L140</f>
        <v>0</v>
      </c>
      <c r="I42" s="132">
        <f>'Ενεργές Συνδέσεις'!O140</f>
        <v>0</v>
      </c>
      <c r="J42" s="132">
        <f>'Ενεργές Συνδέσεις'!R140</f>
        <v>2</v>
      </c>
    </row>
    <row r="43" spans="2:10" outlineLevel="1">
      <c r="B43" s="408"/>
      <c r="C43" s="7" t="s">
        <v>238</v>
      </c>
      <c r="D43" s="14" t="s">
        <v>94</v>
      </c>
      <c r="E43" s="133">
        <f>'Ενεργές Συνδέσεις'!E140</f>
        <v>63</v>
      </c>
      <c r="F43" s="133">
        <f>'Ενεργές Συνδέσεις'!G140</f>
        <v>64</v>
      </c>
      <c r="G43" s="133">
        <f>'Ενεργές Συνδέσεις'!J140</f>
        <v>65</v>
      </c>
      <c r="H43" s="133">
        <f>'Ενεργές Συνδέσεις'!M140</f>
        <v>65</v>
      </c>
      <c r="I43" s="29"/>
      <c r="J43" s="133">
        <f>'Ενεργές Συνδέσεις'!S140</f>
        <v>67</v>
      </c>
    </row>
    <row r="44" spans="2:10" ht="15" customHeight="1" outlineLevel="1">
      <c r="B44" s="407" t="s">
        <v>100</v>
      </c>
      <c r="C44" s="5" t="s">
        <v>237</v>
      </c>
      <c r="D44" s="13" t="s">
        <v>94</v>
      </c>
      <c r="E44" s="132">
        <f>'Ενεργές Συνδέσεις'!D162</f>
        <v>0</v>
      </c>
      <c r="F44" s="132">
        <f>'Ενεργές Συνδέσεις'!F162</f>
        <v>4</v>
      </c>
      <c r="G44" s="132">
        <f>'Ενεργές Συνδέσεις'!I162</f>
        <v>2</v>
      </c>
      <c r="H44" s="132">
        <f>'Ενεργές Συνδέσεις'!L162</f>
        <v>1</v>
      </c>
      <c r="I44" s="132">
        <f>'Ενεργές Συνδέσεις'!O162</f>
        <v>1</v>
      </c>
      <c r="J44" s="132">
        <f>'Ενεργές Συνδέσεις'!R162</f>
        <v>1</v>
      </c>
    </row>
    <row r="45" spans="2:10" outlineLevel="1">
      <c r="B45" s="408"/>
      <c r="C45" s="7" t="s">
        <v>238</v>
      </c>
      <c r="D45" s="14" t="s">
        <v>94</v>
      </c>
      <c r="E45" s="133">
        <f>'Ενεργές Συνδέσεις'!E162</f>
        <v>0</v>
      </c>
      <c r="F45" s="133">
        <f>'Ενεργές Συνδέσεις'!G162</f>
        <v>4</v>
      </c>
      <c r="G45" s="133">
        <f>'Ενεργές Συνδέσεις'!J162</f>
        <v>6</v>
      </c>
      <c r="H45" s="133">
        <f>'Ενεργές Συνδέσεις'!M162</f>
        <v>7</v>
      </c>
      <c r="I45" s="29"/>
      <c r="J45" s="133">
        <f>'Ενεργές Συνδέσεις'!S162</f>
        <v>8</v>
      </c>
    </row>
    <row r="47" spans="2:10" ht="15.6">
      <c r="B47" s="332" t="s">
        <v>240</v>
      </c>
      <c r="C47" s="332"/>
      <c r="D47" s="332"/>
      <c r="E47" s="332"/>
      <c r="F47" s="332"/>
      <c r="G47" s="332"/>
      <c r="H47" s="332"/>
      <c r="I47" s="332"/>
      <c r="J47" s="332"/>
    </row>
    <row r="48" spans="2:10" ht="4.9000000000000004" customHeight="1" outlineLevel="1"/>
    <row r="49" spans="2:11" outlineLevel="1">
      <c r="B49" s="409"/>
      <c r="C49" s="410"/>
      <c r="D49" s="9" t="s">
        <v>93</v>
      </c>
      <c r="E49" s="9">
        <f>$C$3-5</f>
        <v>2019</v>
      </c>
      <c r="F49" s="9">
        <f>$C$3-4</f>
        <v>2020</v>
      </c>
      <c r="G49" s="9">
        <f>$C$3-3</f>
        <v>2021</v>
      </c>
      <c r="H49" s="9">
        <f>$C$3-2</f>
        <v>2022</v>
      </c>
      <c r="I49" s="9" t="str">
        <f>$C$3-1&amp;""&amp;" ("&amp;"Σεπ"&amp;")"</f>
        <v>2023 (Σεπ)</v>
      </c>
      <c r="J49" s="9">
        <f>$C$3-1</f>
        <v>2023</v>
      </c>
    </row>
    <row r="50" spans="2:11" outlineLevel="1">
      <c r="B50" s="407" t="s">
        <v>123</v>
      </c>
      <c r="C50" s="5" t="s">
        <v>237</v>
      </c>
      <c r="D50" s="13" t="s">
        <v>94</v>
      </c>
      <c r="E50" s="132">
        <f>E52+E54+E56+E58+E60+E62</f>
        <v>18237</v>
      </c>
      <c r="F50" s="132">
        <f t="shared" ref="F50:J51" si="10">F52+F54+F56+F58+F60+F62</f>
        <v>16578</v>
      </c>
      <c r="G50" s="132">
        <f t="shared" si="10"/>
        <v>15638</v>
      </c>
      <c r="H50" s="132">
        <f t="shared" si="10"/>
        <v>11190</v>
      </c>
      <c r="I50" s="132">
        <f t="shared" si="10"/>
        <v>993</v>
      </c>
      <c r="J50" s="132">
        <f t="shared" si="10"/>
        <v>7687</v>
      </c>
      <c r="K50" s="113"/>
    </row>
    <row r="51" spans="2:11" outlineLevel="1">
      <c r="B51" s="408"/>
      <c r="C51" s="7" t="s">
        <v>238</v>
      </c>
      <c r="D51" s="14" t="s">
        <v>94</v>
      </c>
      <c r="E51" s="133">
        <f>E53+E55+E57+E59+E61+E63</f>
        <v>246732</v>
      </c>
      <c r="F51" s="133">
        <f t="shared" ref="F51:G51" si="11">F53+F55+F57+F59+F61+F63</f>
        <v>263310</v>
      </c>
      <c r="G51" s="133">
        <f t="shared" si="11"/>
        <v>278948</v>
      </c>
      <c r="H51" s="133">
        <f>H53+H55+H57+H59+H61+H63</f>
        <v>290138</v>
      </c>
      <c r="I51" s="29"/>
      <c r="J51" s="133">
        <f t="shared" si="10"/>
        <v>297825</v>
      </c>
    </row>
    <row r="52" spans="2:11" ht="15" customHeight="1" outlineLevel="1">
      <c r="B52" s="407" t="s">
        <v>92</v>
      </c>
      <c r="C52" s="5" t="s">
        <v>237</v>
      </c>
      <c r="D52" s="13" t="s">
        <v>94</v>
      </c>
      <c r="E52" s="132">
        <f>'Ενεργοί Μετρητές'!D52</f>
        <v>17967</v>
      </c>
      <c r="F52" s="132">
        <f>'Ενεργοί Μετρητές'!F52</f>
        <v>16277</v>
      </c>
      <c r="G52" s="132">
        <f>'Ενεργοί Μετρητές'!I52</f>
        <v>15357</v>
      </c>
      <c r="H52" s="132">
        <f>'Ενεργοί Μετρητές'!L52</f>
        <v>10954</v>
      </c>
      <c r="I52" s="132">
        <f>'Ενεργές Συνδέσεις'!O52</f>
        <v>898</v>
      </c>
      <c r="J52" s="132">
        <f>'Ενεργοί Μετρητές'!R52</f>
        <v>7562</v>
      </c>
    </row>
    <row r="53" spans="2:11" outlineLevel="1">
      <c r="B53" s="408"/>
      <c r="C53" s="7" t="s">
        <v>238</v>
      </c>
      <c r="D53" s="14" t="s">
        <v>94</v>
      </c>
      <c r="E53" s="133">
        <f>'Ενεργοί Μετρητές'!E52</f>
        <v>239885</v>
      </c>
      <c r="F53" s="133">
        <f>E53+F52</f>
        <v>256162</v>
      </c>
      <c r="G53" s="133">
        <f t="shared" ref="G53:H53" si="12">F53+G52</f>
        <v>271519</v>
      </c>
      <c r="H53" s="133">
        <f t="shared" si="12"/>
        <v>282473</v>
      </c>
      <c r="I53" s="29"/>
      <c r="J53" s="133">
        <f>H53+J52</f>
        <v>290035</v>
      </c>
    </row>
    <row r="54" spans="2:11" ht="15" customHeight="1" outlineLevel="1">
      <c r="B54" s="407" t="s">
        <v>97</v>
      </c>
      <c r="C54" s="5" t="s">
        <v>237</v>
      </c>
      <c r="D54" s="13" t="s">
        <v>94</v>
      </c>
      <c r="E54" s="132">
        <f>'Ενεργοί Μετρητές'!D74</f>
        <v>0</v>
      </c>
      <c r="F54" s="132">
        <f>'Ενεργοί Μετρητές'!F74</f>
        <v>1</v>
      </c>
      <c r="G54" s="132">
        <f>'Ενεργοί Μετρητές'!I74</f>
        <v>1</v>
      </c>
      <c r="H54" s="132">
        <f>'Ενεργοί Μετρητές'!L74</f>
        <v>1</v>
      </c>
      <c r="I54" s="132">
        <f>'Ενεργές Συνδέσεις'!O74</f>
        <v>0</v>
      </c>
      <c r="J54" s="132">
        <f>'Ενεργοί Μετρητές'!R74</f>
        <v>3</v>
      </c>
    </row>
    <row r="55" spans="2:11" outlineLevel="1">
      <c r="B55" s="408"/>
      <c r="C55" s="7" t="s">
        <v>238</v>
      </c>
      <c r="D55" s="14" t="s">
        <v>94</v>
      </c>
      <c r="E55" s="133">
        <f>'Ενεργοί Μετρητές'!E74</f>
        <v>49</v>
      </c>
      <c r="F55" s="133">
        <f>E55+F54</f>
        <v>50</v>
      </c>
      <c r="G55" s="133">
        <f>F55+G54</f>
        <v>51</v>
      </c>
      <c r="H55" s="133">
        <f>G55+H54</f>
        <v>52</v>
      </c>
      <c r="I55" s="29"/>
      <c r="J55" s="133">
        <f>H55+J54</f>
        <v>55</v>
      </c>
    </row>
    <row r="56" spans="2:11" outlineLevel="1">
      <c r="B56" s="407" t="s">
        <v>53</v>
      </c>
      <c r="C56" s="5" t="s">
        <v>237</v>
      </c>
      <c r="D56" s="13" t="s">
        <v>94</v>
      </c>
      <c r="E56" s="132">
        <f>'Ενεργοί Μετρητές'!D96</f>
        <v>237</v>
      </c>
      <c r="F56" s="132">
        <f>'Ενεργοί Μετρητές'!F96</f>
        <v>260</v>
      </c>
      <c r="G56" s="132">
        <f>'Ενεργοί Μετρητές'!I96</f>
        <v>245</v>
      </c>
      <c r="H56" s="132">
        <f>'Ενεργοί Μετρητές'!L96</f>
        <v>195</v>
      </c>
      <c r="I56" s="132">
        <f>'Ενεργές Συνδέσεις'!O96</f>
        <v>59</v>
      </c>
      <c r="J56" s="132">
        <f>'Ενεργοί Μετρητές'!R96</f>
        <v>112</v>
      </c>
    </row>
    <row r="57" spans="2:11" outlineLevel="1">
      <c r="B57" s="408"/>
      <c r="C57" s="7" t="s">
        <v>238</v>
      </c>
      <c r="D57" s="14" t="s">
        <v>94</v>
      </c>
      <c r="E57" s="133">
        <f>'Ενεργοί Μετρητές'!E96</f>
        <v>5301</v>
      </c>
      <c r="F57" s="133">
        <f>E57+F56</f>
        <v>5561</v>
      </c>
      <c r="G57" s="133">
        <f>F57+G56</f>
        <v>5806</v>
      </c>
      <c r="H57" s="133">
        <f>G57+H56</f>
        <v>6001</v>
      </c>
      <c r="I57" s="29"/>
      <c r="J57" s="133">
        <f>H57+J56</f>
        <v>6113</v>
      </c>
    </row>
    <row r="58" spans="2:11" ht="15" customHeight="1" outlineLevel="1">
      <c r="B58" s="407" t="s">
        <v>103</v>
      </c>
      <c r="C58" s="5" t="s">
        <v>237</v>
      </c>
      <c r="D58" s="13" t="s">
        <v>94</v>
      </c>
      <c r="E58" s="132">
        <f>'Ενεργοί Μετρητές'!D118</f>
        <v>32</v>
      </c>
      <c r="F58" s="132">
        <f>'Ενεργοί Μετρητές'!F118</f>
        <v>39</v>
      </c>
      <c r="G58" s="132">
        <f>'Ενεργοί Μετρητές'!I118</f>
        <v>29</v>
      </c>
      <c r="H58" s="132">
        <f>'Ενεργοί Μετρητές'!L118</f>
        <v>38</v>
      </c>
      <c r="I58" s="132">
        <f>'Ενεργές Συνδέσεις'!O118</f>
        <v>35</v>
      </c>
      <c r="J58" s="132">
        <f>'Ενεργοί Μετρητές'!R118</f>
        <v>8</v>
      </c>
    </row>
    <row r="59" spans="2:11" outlineLevel="1">
      <c r="B59" s="408"/>
      <c r="C59" s="7" t="s">
        <v>238</v>
      </c>
      <c r="D59" s="14" t="s">
        <v>94</v>
      </c>
      <c r="E59" s="133">
        <f>'Ενεργοί Μετρητές'!E118</f>
        <v>1441</v>
      </c>
      <c r="F59" s="133">
        <f>E59+F58</f>
        <v>1480</v>
      </c>
      <c r="G59" s="133">
        <f t="shared" ref="G59" si="13">F59+G58</f>
        <v>1509</v>
      </c>
      <c r="H59" s="133">
        <f t="shared" ref="H59" si="14">G59+H58</f>
        <v>1547</v>
      </c>
      <c r="I59" s="29"/>
      <c r="J59" s="133">
        <f>H59+J58</f>
        <v>1555</v>
      </c>
    </row>
    <row r="60" spans="2:11" outlineLevel="1">
      <c r="B60" s="407" t="s">
        <v>99</v>
      </c>
      <c r="C60" s="5" t="s">
        <v>237</v>
      </c>
      <c r="D60" s="13" t="s">
        <v>94</v>
      </c>
      <c r="E60" s="132">
        <f>'Ενεργοί Μετρητές'!D140</f>
        <v>1</v>
      </c>
      <c r="F60" s="132">
        <f>'Ενεργοί Μετρητές'!F140</f>
        <v>-2</v>
      </c>
      <c r="G60" s="132">
        <f>'Ενεργοί Μετρητές'!I140</f>
        <v>4</v>
      </c>
      <c r="H60" s="132">
        <f>'Ενεργοί Μετρητές'!L140</f>
        <v>1</v>
      </c>
      <c r="I60" s="132">
        <f>'Ενεργές Συνδέσεις'!O140</f>
        <v>0</v>
      </c>
      <c r="J60" s="132">
        <f>'Ενεργοί Μετρητές'!R140</f>
        <v>1</v>
      </c>
    </row>
    <row r="61" spans="2:11" outlineLevel="1">
      <c r="B61" s="408"/>
      <c r="C61" s="7" t="s">
        <v>238</v>
      </c>
      <c r="D61" s="14" t="s">
        <v>94</v>
      </c>
      <c r="E61" s="133">
        <f>'Ενεργοί Μετρητές'!E140</f>
        <v>56</v>
      </c>
      <c r="F61" s="133">
        <f>E61+F60</f>
        <v>54</v>
      </c>
      <c r="G61" s="133">
        <f>F61+G60</f>
        <v>58</v>
      </c>
      <c r="H61" s="133">
        <f>G61+H60</f>
        <v>59</v>
      </c>
      <c r="I61" s="29"/>
      <c r="J61" s="133">
        <f>H61+J60</f>
        <v>60</v>
      </c>
    </row>
    <row r="62" spans="2:11" ht="15" customHeight="1" outlineLevel="1">
      <c r="B62" s="407" t="s">
        <v>100</v>
      </c>
      <c r="C62" s="5" t="s">
        <v>237</v>
      </c>
      <c r="D62" s="13" t="s">
        <v>94</v>
      </c>
      <c r="E62" s="132">
        <f>'Ενεργοί Μετρητές'!D162</f>
        <v>0</v>
      </c>
      <c r="F62" s="132">
        <f>'Ενεργοί Μετρητές'!F162</f>
        <v>3</v>
      </c>
      <c r="G62" s="132">
        <f>'Ενεργοί Μετρητές'!I162</f>
        <v>2</v>
      </c>
      <c r="H62" s="132">
        <f>'Ενεργοί Μετρητές'!L162</f>
        <v>1</v>
      </c>
      <c r="I62" s="132">
        <f>'Ενεργές Συνδέσεις'!O162</f>
        <v>1</v>
      </c>
      <c r="J62" s="132">
        <f>'Ενεργοί Μετρητές'!R162</f>
        <v>1</v>
      </c>
    </row>
    <row r="63" spans="2:11" outlineLevel="1">
      <c r="B63" s="408"/>
      <c r="C63" s="7" t="s">
        <v>238</v>
      </c>
      <c r="D63" s="14" t="s">
        <v>94</v>
      </c>
      <c r="E63" s="133">
        <f>'Ενεργοί Μετρητές'!E162</f>
        <v>0</v>
      </c>
      <c r="F63" s="133">
        <f>E63+F62</f>
        <v>3</v>
      </c>
      <c r="G63" s="133">
        <f>F63+G62</f>
        <v>5</v>
      </c>
      <c r="H63" s="133">
        <f>G63+H62</f>
        <v>6</v>
      </c>
      <c r="I63" s="29"/>
      <c r="J63" s="133">
        <f>H63+J62</f>
        <v>7</v>
      </c>
    </row>
    <row r="65" spans="2:11" ht="15.6">
      <c r="B65" s="332" t="s">
        <v>241</v>
      </c>
      <c r="C65" s="332"/>
      <c r="D65" s="332"/>
      <c r="E65" s="332"/>
      <c r="F65" s="332"/>
      <c r="G65" s="332"/>
      <c r="H65" s="332"/>
      <c r="I65" s="332"/>
      <c r="J65" s="332"/>
    </row>
    <row r="66" spans="2:11" ht="4.9000000000000004" customHeight="1" outlineLevel="1"/>
    <row r="67" spans="2:11" outlineLevel="1">
      <c r="B67" s="409"/>
      <c r="C67" s="410"/>
      <c r="D67" s="9" t="s">
        <v>93</v>
      </c>
      <c r="E67" s="9">
        <f>$C$3-5</f>
        <v>2019</v>
      </c>
      <c r="F67" s="9">
        <f>$C$3-4</f>
        <v>2020</v>
      </c>
      <c r="G67" s="9">
        <f>$C$3-3</f>
        <v>2021</v>
      </c>
      <c r="H67" s="9">
        <f>$C$3-2</f>
        <v>2022</v>
      </c>
      <c r="I67" s="9" t="str">
        <f>$C$3-1&amp;""&amp;" ("&amp;"Σεπ"&amp;")"</f>
        <v>2023 (Σεπ)</v>
      </c>
      <c r="J67" s="9">
        <f>$C$3-1</f>
        <v>2023</v>
      </c>
    </row>
    <row r="68" spans="2:11" ht="15" customHeight="1" outlineLevel="1">
      <c r="B68" s="407" t="s">
        <v>242</v>
      </c>
      <c r="C68" s="5" t="s">
        <v>124</v>
      </c>
      <c r="D68" s="13" t="s">
        <v>94</v>
      </c>
      <c r="E68" s="132">
        <f>E70+E72+E74+E76+E78+E80</f>
        <v>18028</v>
      </c>
      <c r="F68" s="132">
        <f t="shared" ref="F68:I68" si="15">F70+F72+F74+F76+F78+F80</f>
        <v>15738</v>
      </c>
      <c r="G68" s="132">
        <f t="shared" si="15"/>
        <v>15838</v>
      </c>
      <c r="H68" s="132">
        <f t="shared" si="15"/>
        <v>8159</v>
      </c>
      <c r="I68" s="132">
        <f t="shared" si="15"/>
        <v>935</v>
      </c>
      <c r="J68" s="132">
        <f t="shared" ref="J68" si="16">J70+J72+J74+J76+J78+J80</f>
        <v>6118</v>
      </c>
      <c r="K68" s="113"/>
    </row>
    <row r="69" spans="2:11" outlineLevel="1">
      <c r="B69" s="408"/>
      <c r="C69" s="7" t="s">
        <v>127</v>
      </c>
      <c r="D69" s="14" t="s">
        <v>94</v>
      </c>
      <c r="E69" s="133">
        <f t="shared" ref="E69:G69" si="17">E71+E73+E75+E77+E79+E81</f>
        <v>232596</v>
      </c>
      <c r="F69" s="133">
        <f t="shared" si="17"/>
        <v>248334</v>
      </c>
      <c r="G69" s="133">
        <f t="shared" si="17"/>
        <v>264172</v>
      </c>
      <c r="H69" s="133">
        <f>H71+H73+H75+H77+H79+H81</f>
        <v>272331</v>
      </c>
      <c r="I69" s="29"/>
      <c r="J69" s="133">
        <f t="shared" ref="J69" si="18">J71+J73+J75+J77+J79+J81</f>
        <v>278449</v>
      </c>
    </row>
    <row r="70" spans="2:11" ht="15" customHeight="1" outlineLevel="1">
      <c r="B70" s="407" t="s">
        <v>92</v>
      </c>
      <c r="C70" s="5" t="s">
        <v>124</v>
      </c>
      <c r="D70" s="13" t="s">
        <v>94</v>
      </c>
      <c r="E70" s="132">
        <f>'Ενεργοί Πελάτες'!D52</f>
        <v>17864</v>
      </c>
      <c r="F70" s="132">
        <f>'Ενεργοί Πελάτες'!F52</f>
        <v>15508</v>
      </c>
      <c r="G70" s="132">
        <f>'Ενεργοί Πελάτες'!I52</f>
        <v>15570</v>
      </c>
      <c r="H70" s="132">
        <f>'Ενεργοί Πελάτες'!L52</f>
        <v>8136</v>
      </c>
      <c r="I70" s="132">
        <f>'Ενεργοί Πελάτες'!O52</f>
        <v>1009</v>
      </c>
      <c r="J70" s="132">
        <f>'Ενεργοί Πελάτες'!R52</f>
        <v>6141</v>
      </c>
    </row>
    <row r="71" spans="2:11" outlineLevel="1">
      <c r="B71" s="408"/>
      <c r="C71" s="7" t="s">
        <v>127</v>
      </c>
      <c r="D71" s="14" t="s">
        <v>94</v>
      </c>
      <c r="E71" s="133">
        <f>'Ενεργοί Πελάτες'!E52</f>
        <v>227767</v>
      </c>
      <c r="F71" s="133">
        <f>E71+F70</f>
        <v>243275</v>
      </c>
      <c r="G71" s="133">
        <f>F71+G70</f>
        <v>258845</v>
      </c>
      <c r="H71" s="133">
        <f>G71+H70</f>
        <v>266981</v>
      </c>
      <c r="I71" s="29"/>
      <c r="J71" s="133">
        <f>H71+J70</f>
        <v>273122</v>
      </c>
    </row>
    <row r="72" spans="2:11" ht="15" customHeight="1" outlineLevel="1">
      <c r="B72" s="407" t="s">
        <v>97</v>
      </c>
      <c r="C72" s="5" t="s">
        <v>124</v>
      </c>
      <c r="D72" s="13" t="s">
        <v>94</v>
      </c>
      <c r="E72" s="132">
        <f>'Ενεργοί Πελάτες'!D75</f>
        <v>-1</v>
      </c>
      <c r="F72" s="132">
        <f>'Ενεργοί Πελάτες'!F75</f>
        <v>2</v>
      </c>
      <c r="G72" s="132">
        <f>'Ενεργοί Πελάτες'!I75</f>
        <v>0</v>
      </c>
      <c r="H72" s="132">
        <f>'Ενεργοί Πελάτες'!L75</f>
        <v>1</v>
      </c>
      <c r="I72" s="132">
        <f>'Ενεργοί Πελάτες'!O75</f>
        <v>3</v>
      </c>
      <c r="J72" s="132">
        <f>'Ενεργοί Πελάτες'!R75</f>
        <v>3</v>
      </c>
    </row>
    <row r="73" spans="2:11" outlineLevel="1">
      <c r="B73" s="408"/>
      <c r="C73" s="7" t="s">
        <v>127</v>
      </c>
      <c r="D73" s="14" t="s">
        <v>94</v>
      </c>
      <c r="E73" s="133">
        <f>'Ενεργοί Πελάτες'!E75</f>
        <v>40</v>
      </c>
      <c r="F73" s="133">
        <f>E73+F72</f>
        <v>42</v>
      </c>
      <c r="G73" s="133">
        <f>F73+G72</f>
        <v>42</v>
      </c>
      <c r="H73" s="133">
        <f>G73+H72</f>
        <v>43</v>
      </c>
      <c r="I73" s="29"/>
      <c r="J73" s="133">
        <f>H73+J72</f>
        <v>46</v>
      </c>
    </row>
    <row r="74" spans="2:11" outlineLevel="1">
      <c r="B74" s="407" t="s">
        <v>53</v>
      </c>
      <c r="C74" s="5" t="s">
        <v>124</v>
      </c>
      <c r="D74" s="13" t="s">
        <v>94</v>
      </c>
      <c r="E74" s="132">
        <f>'Ενεργοί Πελάτες'!D98</f>
        <v>126</v>
      </c>
      <c r="F74" s="132">
        <f>'Ενεργοί Πελάτες'!F98</f>
        <v>217</v>
      </c>
      <c r="G74" s="132">
        <f>'Ενεργοί Πελάτες'!I98</f>
        <v>224</v>
      </c>
      <c r="H74" s="132">
        <f>'Ενεργοί Πελάτες'!L98</f>
        <v>8</v>
      </c>
      <c r="I74" s="132">
        <f>'Ενεργοί Πελάτες'!O98</f>
        <v>-52</v>
      </c>
      <c r="J74" s="132">
        <f>'Ενεργοί Πελάτες'!R98</f>
        <v>-19</v>
      </c>
    </row>
    <row r="75" spans="2:11" outlineLevel="1">
      <c r="B75" s="408"/>
      <c r="C75" s="7" t="s">
        <v>127</v>
      </c>
      <c r="D75" s="14" t="s">
        <v>94</v>
      </c>
      <c r="E75" s="133">
        <f>'Ενεργοί Πελάτες'!E98</f>
        <v>3628</v>
      </c>
      <c r="F75" s="133">
        <f>E75+F74</f>
        <v>3845</v>
      </c>
      <c r="G75" s="133">
        <f>F75+G74</f>
        <v>4069</v>
      </c>
      <c r="H75" s="133">
        <f>G75+H74</f>
        <v>4077</v>
      </c>
      <c r="I75" s="29"/>
      <c r="J75" s="133">
        <f>H75+J74</f>
        <v>4058</v>
      </c>
    </row>
    <row r="76" spans="2:11" ht="15" customHeight="1" outlineLevel="1">
      <c r="B76" s="407" t="s">
        <v>103</v>
      </c>
      <c r="C76" s="5" t="s">
        <v>124</v>
      </c>
      <c r="D76" s="13" t="s">
        <v>94</v>
      </c>
      <c r="E76" s="132">
        <f>'Ενεργοί Πελάτες'!D120</f>
        <v>38</v>
      </c>
      <c r="F76" s="132">
        <f>'Ενεργοί Πελάτες'!F120</f>
        <v>12</v>
      </c>
      <c r="G76" s="132">
        <f>'Ενεργοί Πελάτες'!I120</f>
        <v>39</v>
      </c>
      <c r="H76" s="132">
        <f>'Ενεργοί Πελάτες'!L120</f>
        <v>14</v>
      </c>
      <c r="I76" s="132">
        <f>'Ενεργοί Πελάτες'!O120</f>
        <v>-26</v>
      </c>
      <c r="J76" s="132">
        <f>'Ενεργοί Πελάτες'!R120</f>
        <v>-10</v>
      </c>
    </row>
    <row r="77" spans="2:11" outlineLevel="1">
      <c r="B77" s="408"/>
      <c r="C77" s="7" t="s">
        <v>127</v>
      </c>
      <c r="D77" s="14" t="s">
        <v>94</v>
      </c>
      <c r="E77" s="133">
        <f>'Ενεργοί Πελάτες'!E120</f>
        <v>1121</v>
      </c>
      <c r="F77" s="133">
        <f>E77+F76</f>
        <v>1133</v>
      </c>
      <c r="G77" s="133">
        <f>F77+G76</f>
        <v>1172</v>
      </c>
      <c r="H77" s="133">
        <f>G77+H76</f>
        <v>1186</v>
      </c>
      <c r="I77" s="29"/>
      <c r="J77" s="133">
        <f>H77+J76</f>
        <v>1176</v>
      </c>
    </row>
    <row r="78" spans="2:11" outlineLevel="1">
      <c r="B78" s="407" t="s">
        <v>99</v>
      </c>
      <c r="C78" s="5" t="s">
        <v>124</v>
      </c>
      <c r="D78" s="13" t="s">
        <v>94</v>
      </c>
      <c r="E78" s="132">
        <f>'Ενεργοί Πελάτες'!D142</f>
        <v>1</v>
      </c>
      <c r="F78" s="132">
        <f>'Ενεργοί Πελάτες'!F142</f>
        <v>-4</v>
      </c>
      <c r="G78" s="132">
        <f>'Ενεργοί Πελάτες'!I142</f>
        <v>3</v>
      </c>
      <c r="H78" s="132">
        <f>'Ενεργοί Πελάτες'!L142</f>
        <v>0</v>
      </c>
      <c r="I78" s="132">
        <f>'Ενεργοί Πελάτες'!O142</f>
        <v>1</v>
      </c>
      <c r="J78" s="132">
        <f>'Ενεργοί Πελάτες'!R142</f>
        <v>1</v>
      </c>
      <c r="K78" s="113"/>
    </row>
    <row r="79" spans="2:11" outlineLevel="1">
      <c r="B79" s="408"/>
      <c r="C79" s="7" t="s">
        <v>127</v>
      </c>
      <c r="D79" s="14" t="s">
        <v>94</v>
      </c>
      <c r="E79" s="133">
        <f>'Ενεργοί Πελάτες'!E142</f>
        <v>40</v>
      </c>
      <c r="F79" s="133">
        <f>E79+F78</f>
        <v>36</v>
      </c>
      <c r="G79" s="133">
        <f>F79+G78</f>
        <v>39</v>
      </c>
      <c r="H79" s="133">
        <f>G79+H78</f>
        <v>39</v>
      </c>
      <c r="I79" s="29"/>
      <c r="J79" s="133">
        <f>H79+J78</f>
        <v>40</v>
      </c>
      <c r="K79" s="113"/>
    </row>
    <row r="80" spans="2:11" ht="15" customHeight="1" outlineLevel="1">
      <c r="B80" s="407" t="s">
        <v>100</v>
      </c>
      <c r="C80" s="5" t="s">
        <v>124</v>
      </c>
      <c r="D80" s="13" t="s">
        <v>94</v>
      </c>
      <c r="E80" s="132">
        <f>'Ενεργοί Πελάτες'!D164</f>
        <v>0</v>
      </c>
      <c r="F80" s="132">
        <f>'Ενεργοί Πελάτες'!F164</f>
        <v>3</v>
      </c>
      <c r="G80" s="132">
        <f>'Ενεργοί Πελάτες'!I164</f>
        <v>2</v>
      </c>
      <c r="H80" s="132">
        <f>'Ενεργοί Πελάτες'!L164</f>
        <v>0</v>
      </c>
      <c r="I80" s="132">
        <f>'Ενεργοί Πελάτες'!O164</f>
        <v>0</v>
      </c>
      <c r="J80" s="132">
        <f>'Ενεργοί Πελάτες'!R164</f>
        <v>2</v>
      </c>
    </row>
    <row r="81" spans="2:11" outlineLevel="1">
      <c r="B81" s="408"/>
      <c r="C81" s="7" t="s">
        <v>127</v>
      </c>
      <c r="D81" s="14" t="s">
        <v>94</v>
      </c>
      <c r="E81" s="133">
        <f>'Ενεργοί Πελάτες'!E164</f>
        <v>0</v>
      </c>
      <c r="F81" s="133">
        <f>E81+F80</f>
        <v>3</v>
      </c>
      <c r="G81" s="133">
        <f>F81+G80</f>
        <v>5</v>
      </c>
      <c r="H81" s="133">
        <f>G81+H80</f>
        <v>5</v>
      </c>
      <c r="I81" s="29"/>
      <c r="J81" s="133">
        <f>H81+J80</f>
        <v>7</v>
      </c>
    </row>
    <row r="82" spans="2:11" outlineLevel="1">
      <c r="B82" s="16"/>
    </row>
    <row r="84" spans="2:11" ht="15.6">
      <c r="B84" s="332" t="s">
        <v>243</v>
      </c>
      <c r="C84" s="332"/>
      <c r="D84" s="332"/>
      <c r="E84" s="332"/>
      <c r="F84" s="332"/>
      <c r="G84" s="332"/>
      <c r="H84" s="332"/>
      <c r="I84" s="332"/>
      <c r="J84" s="332"/>
    </row>
    <row r="85" spans="2:11" ht="4.9000000000000004" customHeight="1" outlineLevel="1"/>
    <row r="86" spans="2:11" outlineLevel="1">
      <c r="B86" s="409"/>
      <c r="C86" s="410"/>
      <c r="D86" s="9" t="s">
        <v>93</v>
      </c>
      <c r="E86" s="9">
        <f>$C$3-5</f>
        <v>2019</v>
      </c>
      <c r="F86" s="9">
        <f>$C$3-4</f>
        <v>2020</v>
      </c>
      <c r="G86" s="9">
        <f>$C$3-3</f>
        <v>2021</v>
      </c>
      <c r="H86" s="9">
        <f>$C$3-2</f>
        <v>2022</v>
      </c>
      <c r="I86" s="9" t="str">
        <f>$C$3-1&amp;""&amp;" ("&amp;"Σεπ"&amp;")"</f>
        <v>2023 (Σεπ)</v>
      </c>
      <c r="J86" s="9">
        <f>$C$3-1</f>
        <v>2023</v>
      </c>
    </row>
    <row r="87" spans="2:11" outlineLevel="1">
      <c r="B87" s="415" t="s">
        <v>131</v>
      </c>
      <c r="C87" s="416"/>
      <c r="D87" s="14" t="s">
        <v>102</v>
      </c>
      <c r="E87" s="133">
        <f t="shared" ref="E87:J87" si="19">SUM(E88:E93)</f>
        <v>2903942.5860023415</v>
      </c>
      <c r="F87" s="133">
        <f t="shared" si="19"/>
        <v>3129101.5190023961</v>
      </c>
      <c r="G87" s="133">
        <f t="shared" si="19"/>
        <v>3741050.9300022018</v>
      </c>
      <c r="H87" s="133">
        <f t="shared" si="19"/>
        <v>3262597.4354596203</v>
      </c>
      <c r="I87" s="133">
        <f t="shared" si="19"/>
        <v>1948840.9400143013</v>
      </c>
      <c r="J87" s="133">
        <f t="shared" si="19"/>
        <v>2783448.3080271026</v>
      </c>
    </row>
    <row r="88" spans="2:11" ht="15" customHeight="1" outlineLevel="1">
      <c r="B88" s="415" t="s">
        <v>92</v>
      </c>
      <c r="C88" s="416"/>
      <c r="D88" s="14" t="s">
        <v>102</v>
      </c>
      <c r="E88" s="133">
        <f>'Διανεμόμενες ποσότητες αερίου'!D54</f>
        <v>1931433.4582384364</v>
      </c>
      <c r="F88" s="133">
        <f>'Διανεμόμενες ποσότητες αερίου'!E54</f>
        <v>2169449.889817534</v>
      </c>
      <c r="G88" s="133">
        <f>'Διανεμόμενες ποσότητες αερίου'!G54</f>
        <v>2597083.3071914427</v>
      </c>
      <c r="H88" s="133">
        <f>'Διανεμόμενες ποσότητες αερίου'!I54</f>
        <v>2251082.4474446476</v>
      </c>
      <c r="I88" s="133">
        <f>'Διανεμόμενες ποσότητες αερίου'!K54</f>
        <v>1314708.9988598654</v>
      </c>
      <c r="J88" s="133">
        <f>'Διανεμόμενες ποσότητες αερίου'!M54</f>
        <v>1915849.8520053297</v>
      </c>
      <c r="K88" s="113"/>
    </row>
    <row r="89" spans="2:11" ht="15" customHeight="1" outlineLevel="1">
      <c r="B89" s="415" t="s">
        <v>97</v>
      </c>
      <c r="C89" s="416"/>
      <c r="D89" s="14" t="s">
        <v>102</v>
      </c>
      <c r="E89" s="133">
        <f>'Διανεμόμενες ποσότητες αερίου'!D77</f>
        <v>106.45403843299998</v>
      </c>
      <c r="F89" s="133">
        <f>'Διανεμόμενες ποσότητες αερίου'!E77</f>
        <v>69.21665235399999</v>
      </c>
      <c r="G89" s="133">
        <f>'Διανεμόμενες ποσότητες αερίου'!G77</f>
        <v>114.65215873299998</v>
      </c>
      <c r="H89" s="133">
        <f>'Διανεμόμενες ποσότητες αερίου'!I77</f>
        <v>111.35141131900002</v>
      </c>
      <c r="I89" s="133">
        <f>'Διανεμόμενες ποσότητες αερίου'!K77</f>
        <v>74.106537648999989</v>
      </c>
      <c r="J89" s="133">
        <f>'Διανεμόμενες ποσότητες αερίου'!M77</f>
        <v>108.25907558599999</v>
      </c>
      <c r="K89" s="113"/>
    </row>
    <row r="90" spans="2:11" outlineLevel="1">
      <c r="B90" s="415" t="s">
        <v>53</v>
      </c>
      <c r="C90" s="416"/>
      <c r="D90" s="27" t="s">
        <v>102</v>
      </c>
      <c r="E90" s="134">
        <f>'Διανεμόμενες ποσότητες αερίου'!D100</f>
        <v>381709.3547541789</v>
      </c>
      <c r="F90" s="134">
        <f>'Διανεμόμενες ποσότητες αερίου'!E100</f>
        <v>348472.12272103608</v>
      </c>
      <c r="G90" s="134">
        <f>'Διανεμόμενες ποσότητες αερίου'!G100</f>
        <v>420782.90963143989</v>
      </c>
      <c r="H90" s="134">
        <f>'Διανεμόμενες ποσότητες αερίου'!I100</f>
        <v>383260.31516158301</v>
      </c>
      <c r="I90" s="134">
        <f>'Διανεμόμενες ποσότητες αερίου'!K100</f>
        <v>240031.12974379008</v>
      </c>
      <c r="J90" s="134">
        <f>'Διανεμόμενες ποσότητες αερίου'!M100</f>
        <v>338288.85499270505</v>
      </c>
    </row>
    <row r="91" spans="2:11" ht="15" customHeight="1" outlineLevel="1">
      <c r="B91" s="415" t="s">
        <v>103</v>
      </c>
      <c r="C91" s="416"/>
      <c r="D91" s="14" t="s">
        <v>102</v>
      </c>
      <c r="E91" s="133">
        <f>'Διανεμόμενες ποσότητες αερίου'!D123</f>
        <v>78667.612971293071</v>
      </c>
      <c r="F91" s="133">
        <f>'Διανεμόμενες ποσότητες αερίου'!E123</f>
        <v>67228.55315283699</v>
      </c>
      <c r="G91" s="133">
        <f>'Διανεμόμενες ποσότητες αερίου'!G123</f>
        <v>81645.680020585991</v>
      </c>
      <c r="H91" s="133">
        <f>'Διανεμόμενες ποσότητες αερίου'!I123</f>
        <v>80646.875442071032</v>
      </c>
      <c r="I91" s="133">
        <f>'Διανεμόμενες ποσότητες αερίου'!K123</f>
        <v>39888.14387299701</v>
      </c>
      <c r="J91" s="133">
        <f>'Διανεμόμενες ποσότητες αερίου'!M123</f>
        <v>59432.390953481976</v>
      </c>
    </row>
    <row r="92" spans="2:11" ht="27" customHeight="1" outlineLevel="1">
      <c r="B92" s="415" t="s">
        <v>99</v>
      </c>
      <c r="C92" s="416"/>
      <c r="D92" s="14" t="s">
        <v>102</v>
      </c>
      <c r="E92" s="133">
        <f>'Διανεμόμενες ποσότητες αερίου'!D146</f>
        <v>512025.70599999995</v>
      </c>
      <c r="F92" s="133">
        <f>'Διανεμόμενες ποσότητες αερίου'!E146</f>
        <v>541859.32765863498</v>
      </c>
      <c r="G92" s="133">
        <f>'Διανεμόμενες ποσότητες αερίου'!G146</f>
        <v>599713.353</v>
      </c>
      <c r="H92" s="133">
        <f>'Διανεμόμενες ποσότητες αερίου'!I146</f>
        <v>499253.83899999998</v>
      </c>
      <c r="I92" s="133">
        <f>'Διανεμόμενες ποσότητες αερίου'!K146</f>
        <v>313728.55599999992</v>
      </c>
      <c r="J92" s="133">
        <f>'Διανεμόμενες ποσότητες αερίου'!M146</f>
        <v>414084.848</v>
      </c>
    </row>
    <row r="93" spans="2:11" ht="15" customHeight="1" outlineLevel="1">
      <c r="B93" s="415" t="s">
        <v>100</v>
      </c>
      <c r="C93" s="416"/>
      <c r="D93" s="14" t="s">
        <v>102</v>
      </c>
      <c r="E93" s="133">
        <f>'Διανεμόμενες ποσότητες αερίου'!D169</f>
        <v>0</v>
      </c>
      <c r="F93" s="133">
        <f>'Διανεμόμενες ποσότητες αερίου'!E169</f>
        <v>2022.4090000000001</v>
      </c>
      <c r="G93" s="133">
        <f>'Διανεμόμενες ποσότητες αερίου'!G169</f>
        <v>41711.028000000006</v>
      </c>
      <c r="H93" s="133">
        <f>'Διανεμόμενες ποσότητες αερίου'!I169</f>
        <v>48242.606999999996</v>
      </c>
      <c r="I93" s="133">
        <f>'Διανεμόμενες ποσότητες αερίου'!K169</f>
        <v>40410.005000000005</v>
      </c>
      <c r="J93" s="133">
        <f>'Διανεμόμενες ποσότητες αερίου'!M169</f>
        <v>55684.102999999996</v>
      </c>
    </row>
    <row r="95" spans="2:11" ht="15.6">
      <c r="B95" s="332" t="s">
        <v>244</v>
      </c>
      <c r="C95" s="332"/>
      <c r="D95" s="332"/>
      <c r="E95" s="332"/>
      <c r="F95" s="332"/>
      <c r="G95" s="332"/>
      <c r="H95" s="332"/>
      <c r="I95" s="332"/>
      <c r="J95" s="332"/>
    </row>
    <row r="96" spans="2:11" ht="4.9000000000000004" customHeight="1" outlineLevel="1"/>
    <row r="97" spans="2:10" outlineLevel="1">
      <c r="B97" s="409"/>
      <c r="C97" s="410"/>
      <c r="D97" s="9" t="s">
        <v>93</v>
      </c>
      <c r="E97" s="9">
        <f>$C$3-5</f>
        <v>2019</v>
      </c>
      <c r="F97" s="9">
        <f>$C$3-4</f>
        <v>2020</v>
      </c>
      <c r="G97" s="9">
        <f>$C$3-3</f>
        <v>2021</v>
      </c>
      <c r="H97" s="9">
        <f>$C$3-2</f>
        <v>2022</v>
      </c>
      <c r="I97" s="9" t="str">
        <f>$C$3-1&amp;""&amp;" ("&amp;"Σεπ"&amp;")"</f>
        <v>2023 (Σεπ)</v>
      </c>
      <c r="J97" s="9">
        <f>$C$3-1</f>
        <v>2023</v>
      </c>
    </row>
    <row r="98" spans="2:10" outlineLevel="1">
      <c r="B98" s="411" t="s">
        <v>153</v>
      </c>
      <c r="C98" s="5" t="s">
        <v>111</v>
      </c>
      <c r="D98" s="13" t="s">
        <v>94</v>
      </c>
      <c r="E98" s="132">
        <f>SUM(E99:E101)</f>
        <v>442788</v>
      </c>
      <c r="F98" s="132">
        <f>SUM(F99:F101)</f>
        <v>459485</v>
      </c>
      <c r="G98" s="132">
        <f t="shared" ref="G98:J98" si="20">SUM(G99:G101)</f>
        <v>472999</v>
      </c>
      <c r="H98" s="132">
        <f t="shared" si="20"/>
        <v>486878</v>
      </c>
      <c r="I98" s="132">
        <f t="shared" si="20"/>
        <v>495202</v>
      </c>
      <c r="J98" s="132">
        <f t="shared" si="20"/>
        <v>498291</v>
      </c>
    </row>
    <row r="99" spans="2:10" outlineLevel="1">
      <c r="B99" s="412"/>
      <c r="C99" s="12" t="s">
        <v>154</v>
      </c>
      <c r="D99" s="15" t="s">
        <v>94</v>
      </c>
      <c r="E99" s="135">
        <f>'Παραδοχές διείσδυσης-κάλυψης'!E29</f>
        <v>441420</v>
      </c>
      <c r="F99" s="135">
        <f>'Παραδοχές διείσδυσης-κάλυψης'!I29</f>
        <v>458055</v>
      </c>
      <c r="G99" s="135">
        <f>'Παραδοχές διείσδυσης-κάλυψης'!M29</f>
        <v>471502</v>
      </c>
      <c r="H99" s="135">
        <f>'Παραδοχές διείσδυσης-κάλυψης'!Q29</f>
        <v>485334</v>
      </c>
      <c r="I99" s="135">
        <f>'Παραδοχές διείσδυσης-κάλυψης'!U29</f>
        <v>493644</v>
      </c>
      <c r="J99" s="135">
        <f>'Παραδοχές διείσδυσης-κάλυψης'!Y29</f>
        <v>496724</v>
      </c>
    </row>
    <row r="100" spans="2:10" outlineLevel="1">
      <c r="B100" s="412"/>
      <c r="C100" s="109" t="s">
        <v>155</v>
      </c>
      <c r="D100" s="15" t="s">
        <v>94</v>
      </c>
      <c r="E100" s="136">
        <f>'Παραδοχές διείσδυσης-κάλυψης'!F29</f>
        <v>1360</v>
      </c>
      <c r="F100" s="136">
        <f>'Παραδοχές διείσδυσης-κάλυψης'!J29</f>
        <v>1422</v>
      </c>
      <c r="G100" s="136">
        <f>'Παραδοχές διείσδυσης-κάλυψης'!N29</f>
        <v>1489</v>
      </c>
      <c r="H100" s="136">
        <f>'Παραδοχές διείσδυσης-κάλυψης'!R29</f>
        <v>1536</v>
      </c>
      <c r="I100" s="136">
        <f>'Παραδοχές διείσδυσης-κάλυψης'!V29</f>
        <v>1550</v>
      </c>
      <c r="J100" s="136">
        <f>'Παραδοχές διείσδυσης-κάλυψης'!Z29</f>
        <v>1559</v>
      </c>
    </row>
    <row r="101" spans="2:10" outlineLevel="1">
      <c r="B101" s="413"/>
      <c r="C101" s="7" t="s">
        <v>99</v>
      </c>
      <c r="D101" s="14" t="s">
        <v>94</v>
      </c>
      <c r="E101" s="133">
        <f>'Παραδοχές διείσδυσης-κάλυψης'!G29</f>
        <v>8</v>
      </c>
      <c r="F101" s="133">
        <f>'Παραδοχές διείσδυσης-κάλυψης'!K29</f>
        <v>8</v>
      </c>
      <c r="G101" s="133">
        <f>'Παραδοχές διείσδυσης-κάλυψης'!O29</f>
        <v>8</v>
      </c>
      <c r="H101" s="133">
        <f>'Παραδοχές διείσδυσης-κάλυψης'!S29</f>
        <v>8</v>
      </c>
      <c r="I101" s="133">
        <f>'Παραδοχές διείσδυσης-κάλυψης'!W29</f>
        <v>8</v>
      </c>
      <c r="J101" s="133">
        <f>'Παραδοχές διείσδυσης-κάλυψης'!AA29</f>
        <v>8</v>
      </c>
    </row>
    <row r="102" spans="2:10" outlineLevel="1">
      <c r="B102" s="414" t="s">
        <v>245</v>
      </c>
      <c r="C102" s="414"/>
      <c r="D102" s="11" t="s">
        <v>94</v>
      </c>
      <c r="E102" s="137">
        <f>'Παραδοχές διείσδυσης-κάλυψης'!D52</f>
        <v>82012</v>
      </c>
      <c r="F102" s="137">
        <f>'Παραδοχές διείσδυσης-κάλυψης'!E52</f>
        <v>86351</v>
      </c>
      <c r="G102" s="137">
        <f>'Παραδοχές διείσδυσης-κάλυψης'!F52</f>
        <v>89989</v>
      </c>
      <c r="H102" s="137">
        <f>'Παραδοχές διείσδυσης-κάλυψης'!G52</f>
        <v>93781</v>
      </c>
      <c r="I102" s="137">
        <f>'Παραδοχές διείσδυσης-κάλυψης'!H52</f>
        <v>96359</v>
      </c>
      <c r="J102" s="137">
        <f>'Παραδοχές διείσδυσης-κάλυψης'!I52</f>
        <v>97340</v>
      </c>
    </row>
    <row r="103" spans="2:10" outlineLevel="1">
      <c r="B103" s="16" t="s">
        <v>157</v>
      </c>
    </row>
    <row r="104" spans="2:10" outlineLevel="1"/>
    <row r="106" spans="2:10" ht="15.6">
      <c r="B106" s="332" t="s">
        <v>246</v>
      </c>
      <c r="C106" s="332"/>
      <c r="D106" s="332"/>
      <c r="E106" s="332"/>
      <c r="F106" s="332"/>
      <c r="G106" s="332"/>
      <c r="H106" s="332"/>
      <c r="I106" s="332"/>
      <c r="J106" s="332"/>
    </row>
    <row r="107" spans="2:10" ht="4.9000000000000004" customHeight="1" outlineLevel="1"/>
    <row r="108" spans="2:10" outlineLevel="1">
      <c r="B108" s="409"/>
      <c r="C108" s="410"/>
      <c r="D108" s="9" t="s">
        <v>93</v>
      </c>
      <c r="E108" s="9">
        <f>$C$3-5</f>
        <v>2019</v>
      </c>
      <c r="F108" s="9">
        <f>$C$3-4</f>
        <v>2020</v>
      </c>
      <c r="G108" s="9">
        <f>$C$3-3</f>
        <v>2021</v>
      </c>
      <c r="H108" s="9">
        <f>$C$3-2</f>
        <v>2022</v>
      </c>
      <c r="I108" s="9" t="str">
        <f>$C$3-1&amp;""&amp;" ("&amp;"Σεπ"&amp;")"</f>
        <v>2023 (Σεπ)</v>
      </c>
      <c r="J108" s="9">
        <f>$C$3-1</f>
        <v>2023</v>
      </c>
    </row>
    <row r="109" spans="2:10" outlineLevel="1">
      <c r="B109" s="417" t="s">
        <v>160</v>
      </c>
      <c r="C109" s="418"/>
      <c r="D109" s="14" t="s">
        <v>113</v>
      </c>
      <c r="E109" s="133">
        <f>'Παραδοχές διείσδυσης-κάλυψης'!D73</f>
        <v>2301380</v>
      </c>
      <c r="F109" s="133">
        <f>'Παραδοχές διείσδυσης-κάλυψης'!E73</f>
        <v>2301380</v>
      </c>
      <c r="G109" s="133">
        <f>'Παραδοχές διείσδυσης-κάλυψης'!F73</f>
        <v>2665980</v>
      </c>
      <c r="H109" s="133">
        <f>'Παραδοχές διείσδυσης-κάλυψης'!G73</f>
        <v>2665980</v>
      </c>
      <c r="I109" s="133">
        <f>'Παραδοχές διείσδυσης-κάλυψης'!H73</f>
        <v>2665980</v>
      </c>
      <c r="J109" s="133">
        <f>'Παραδοχές διείσδυσης-κάλυψης'!I73</f>
        <v>2665980</v>
      </c>
    </row>
    <row r="110" spans="2:10" outlineLevel="1">
      <c r="B110" s="414" t="s">
        <v>161</v>
      </c>
      <c r="C110" s="414"/>
      <c r="D110" s="11" t="s">
        <v>113</v>
      </c>
      <c r="E110" s="137">
        <f>'Παραδοχές διείσδυσης-κάλυψης'!D94</f>
        <v>2668380</v>
      </c>
      <c r="F110" s="137">
        <f>'Παραδοχές διείσδυσης-κάλυψης'!E94</f>
        <v>2668380</v>
      </c>
      <c r="G110" s="137">
        <f>'Παραδοχές διείσδυσης-κάλυψης'!F94</f>
        <v>2764380</v>
      </c>
      <c r="H110" s="137">
        <f>'Παραδοχές διείσδυσης-κάλυψης'!G94</f>
        <v>2764380</v>
      </c>
      <c r="I110" s="137">
        <f>'Παραδοχές διείσδυσης-κάλυψης'!H94</f>
        <v>2764380</v>
      </c>
      <c r="J110" s="137">
        <f>'Παραδοχές διείσδυσης-κάλυψης'!I94</f>
        <v>2764380</v>
      </c>
    </row>
    <row r="111" spans="2:10" ht="27" customHeight="1" outlineLevel="1">
      <c r="B111" s="392" t="s">
        <v>162</v>
      </c>
      <c r="C111" s="392"/>
      <c r="D111" s="392"/>
      <c r="E111" s="392"/>
      <c r="F111" s="392"/>
      <c r="G111" s="392"/>
      <c r="H111" s="392"/>
      <c r="I111" s="392"/>
    </row>
  </sheetData>
  <mergeCells count="58">
    <mergeCell ref="B65:J65"/>
    <mergeCell ref="B5:I5"/>
    <mergeCell ref="J2:L2"/>
    <mergeCell ref="C2:H2"/>
    <mergeCell ref="B87:C87"/>
    <mergeCell ref="B36:B37"/>
    <mergeCell ref="B9:J9"/>
    <mergeCell ref="B32:B33"/>
    <mergeCell ref="B34:B35"/>
    <mergeCell ref="B11:C11"/>
    <mergeCell ref="B31:C31"/>
    <mergeCell ref="B16:B17"/>
    <mergeCell ref="B18:B19"/>
    <mergeCell ref="B20:B21"/>
    <mergeCell ref="B12:B13"/>
    <mergeCell ref="B14:B15"/>
    <mergeCell ref="B90:C90"/>
    <mergeCell ref="B74:B75"/>
    <mergeCell ref="B76:B77"/>
    <mergeCell ref="B78:B79"/>
    <mergeCell ref="B80:B81"/>
    <mergeCell ref="B86:C86"/>
    <mergeCell ref="B84:J84"/>
    <mergeCell ref="B89:C89"/>
    <mergeCell ref="B88:C88"/>
    <mergeCell ref="B111:I111"/>
    <mergeCell ref="B98:B101"/>
    <mergeCell ref="B102:C102"/>
    <mergeCell ref="B108:C108"/>
    <mergeCell ref="B91:C91"/>
    <mergeCell ref="B92:C92"/>
    <mergeCell ref="B93:C93"/>
    <mergeCell ref="B110:C110"/>
    <mergeCell ref="B109:C109"/>
    <mergeCell ref="B97:C97"/>
    <mergeCell ref="B95:J95"/>
    <mergeCell ref="B106:J106"/>
    <mergeCell ref="B40:B41"/>
    <mergeCell ref="B72:B73"/>
    <mergeCell ref="B42:B43"/>
    <mergeCell ref="B47:J47"/>
    <mergeCell ref="B49:C49"/>
    <mergeCell ref="B50:B51"/>
    <mergeCell ref="B52:B53"/>
    <mergeCell ref="B54:B55"/>
    <mergeCell ref="B56:B57"/>
    <mergeCell ref="B58:B59"/>
    <mergeCell ref="B60:B61"/>
    <mergeCell ref="B62:B63"/>
    <mergeCell ref="B44:B45"/>
    <mergeCell ref="B67:C67"/>
    <mergeCell ref="B68:B69"/>
    <mergeCell ref="B70:B71"/>
    <mergeCell ref="B22:B23"/>
    <mergeCell ref="B29:J29"/>
    <mergeCell ref="B26:B27"/>
    <mergeCell ref="B24:B25"/>
    <mergeCell ref="B38:B39"/>
  </mergeCells>
  <hyperlinks>
    <hyperlink ref="J2" location="'Αρχική σελίδα'!A1" display="Πίσω στην αρχική σελίδα" xr:uid="{3A8AF190-0AB9-4D2B-84ED-532D2D405213}"/>
  </hyperlinks>
  <pageMargins left="0.7" right="0.7" top="0.75" bottom="0.75" header="0.3" footer="0.3"/>
  <pageSetup paperSize="9" orientation="portrait" horizontalDpi="300" verticalDpi="300" r:id="rId1"/>
  <headerFooter>
    <oddHeader>&amp;R&amp;"Calibri"&amp;10&amp;K000000ΕΔΑ ΘΕΣΣΑΛΟΝΙΚΗΣ - ΘΕΣΣΑΛΙΑΣ Α.Ε. | ΕΜΠΙΣΤΕΥΤΙΚΟ&amp;1#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DCCE-4F4C-4797-A47A-946225F39BD8}">
  <sheetPr>
    <tabColor theme="9" tint="0.79998168889431442"/>
  </sheetPr>
  <dimension ref="B2:L177"/>
  <sheetViews>
    <sheetView showGridLines="0" topLeftCell="L1" zoomScaleNormal="100" workbookViewId="0">
      <selection activeCell="M9" sqref="M9"/>
    </sheetView>
  </sheetViews>
  <sheetFormatPr defaultRowHeight="14.45" outlineLevelRow="1"/>
  <cols>
    <col min="1" max="1" width="2.85546875" customWidth="1"/>
    <col min="2" max="2" width="28.28515625" customWidth="1"/>
    <col min="3" max="3" width="30" bestFit="1" customWidth="1"/>
    <col min="4" max="4" width="12.7109375" customWidth="1"/>
    <col min="5" max="5" width="13.85546875" bestFit="1" customWidth="1"/>
    <col min="6" max="7" width="12.7109375" customWidth="1"/>
    <col min="8" max="8" width="17.42578125" customWidth="1"/>
    <col min="9" max="9" width="18.7109375" customWidth="1"/>
    <col min="10" max="11" width="12.7109375" customWidth="1"/>
    <col min="12" max="12" width="27.5703125" customWidth="1"/>
    <col min="13" max="13" width="9.140625" customWidth="1"/>
    <col min="14" max="14" width="20.85546875" customWidth="1"/>
    <col min="15" max="19" width="9.140625" customWidth="1"/>
  </cols>
  <sheetData>
    <row r="2" spans="2:12" ht="18.600000000000001">
      <c r="B2" s="1" t="s">
        <v>0</v>
      </c>
      <c r="C2" s="333" t="str">
        <f>'Αρχική Σελίδα'!C3</f>
        <v>Θεσσαλονίκης</v>
      </c>
      <c r="D2" s="333"/>
      <c r="E2" s="333"/>
      <c r="F2" s="333"/>
      <c r="G2" s="333"/>
      <c r="H2" s="333"/>
      <c r="J2" s="334" t="s">
        <v>58</v>
      </c>
      <c r="K2" s="334"/>
      <c r="L2" s="334"/>
    </row>
    <row r="3" spans="2:12" ht="18.600000000000001">
      <c r="B3" s="2" t="s">
        <v>2</v>
      </c>
      <c r="C3" s="37">
        <f>'Αρχική Σελίδα'!C4</f>
        <v>2024</v>
      </c>
      <c r="D3" s="37" t="s">
        <v>3</v>
      </c>
      <c r="E3" s="37">
        <f>C3+4</f>
        <v>2028</v>
      </c>
    </row>
    <row r="5" spans="2:12" ht="33" customHeight="1">
      <c r="B5" s="335" t="s">
        <v>247</v>
      </c>
      <c r="C5" s="335"/>
      <c r="D5" s="335"/>
      <c r="E5" s="335"/>
      <c r="F5" s="335"/>
      <c r="G5" s="335"/>
      <c r="H5" s="335"/>
      <c r="I5" s="335"/>
    </row>
    <row r="6" spans="2:12">
      <c r="B6" s="198"/>
      <c r="C6" s="198"/>
      <c r="D6" s="198"/>
      <c r="E6" s="198"/>
      <c r="F6" s="198"/>
      <c r="G6" s="198"/>
      <c r="H6" s="198"/>
    </row>
    <row r="7" spans="2:12" ht="18.600000000000001">
      <c r="B7" s="82" t="s">
        <v>248</v>
      </c>
      <c r="C7" s="199"/>
      <c r="D7" s="199"/>
      <c r="E7" s="199"/>
      <c r="F7" s="199"/>
      <c r="G7" s="199"/>
      <c r="H7" s="199"/>
      <c r="I7" s="199"/>
      <c r="J7" s="199"/>
      <c r="K7" s="82"/>
    </row>
    <row r="8" spans="2:12">
      <c r="B8" s="198"/>
      <c r="C8" s="198"/>
      <c r="D8" s="198"/>
      <c r="E8" s="198"/>
      <c r="F8" s="241"/>
      <c r="G8" s="241"/>
      <c r="H8" s="241"/>
      <c r="I8" s="241"/>
      <c r="J8" s="241"/>
      <c r="K8" s="241"/>
    </row>
    <row r="9" spans="2:12" ht="15.6">
      <c r="B9" s="422" t="s">
        <v>235</v>
      </c>
      <c r="C9" s="422"/>
      <c r="D9" s="422"/>
      <c r="E9" s="422"/>
      <c r="F9" s="422"/>
      <c r="G9" s="422"/>
      <c r="H9" s="422"/>
      <c r="I9" s="422"/>
      <c r="J9" s="422"/>
      <c r="K9" s="422"/>
    </row>
    <row r="10" spans="2:12" ht="4.9000000000000004" customHeight="1" outlineLevel="1"/>
    <row r="11" spans="2:12" outlineLevel="1">
      <c r="B11" s="409"/>
      <c r="C11" s="410"/>
      <c r="D11" s="9" t="s">
        <v>93</v>
      </c>
      <c r="E11" s="9">
        <f>$C$3-1</f>
        <v>2023</v>
      </c>
      <c r="F11" s="9">
        <f>$C$3</f>
        <v>2024</v>
      </c>
      <c r="G11" s="9">
        <f>$C$3+1</f>
        <v>2025</v>
      </c>
      <c r="H11" s="9">
        <f>$C$3+2</f>
        <v>2026</v>
      </c>
      <c r="I11" s="9">
        <f>$C$3+3</f>
        <v>2027</v>
      </c>
      <c r="J11" s="9">
        <f>$C$3+4</f>
        <v>2028</v>
      </c>
      <c r="K11" s="9" t="str">
        <f>F11&amp;" - "&amp;J11</f>
        <v>2024 - 2028</v>
      </c>
    </row>
    <row r="12" spans="2:12" outlineLevel="1">
      <c r="B12" s="406" t="s">
        <v>105</v>
      </c>
      <c r="C12" s="5" t="s">
        <v>108</v>
      </c>
      <c r="D12" s="13" t="s">
        <v>113</v>
      </c>
      <c r="E12" s="132">
        <f>'Στοιχεία υφιστάμενου δικτύου'!J12</f>
        <v>7649.73</v>
      </c>
      <c r="F12" s="132">
        <f>'Ανάπτυξη δικτύου '!X29</f>
        <v>3005</v>
      </c>
      <c r="G12" s="132">
        <f>'Ανάπτυξη δικτύου '!AA29</f>
        <v>10300</v>
      </c>
      <c r="H12" s="132">
        <f>'Ανάπτυξη δικτύου '!AD29</f>
        <v>8825</v>
      </c>
      <c r="I12" s="132">
        <f>'Ανάπτυξη δικτύου '!AG29</f>
        <v>10250</v>
      </c>
      <c r="J12" s="132">
        <f>'Ανάπτυξη δικτύου '!AJ29</f>
        <v>100</v>
      </c>
      <c r="K12" s="132">
        <f>SUM(F12:J12)</f>
        <v>32480</v>
      </c>
    </row>
    <row r="13" spans="2:12" outlineLevel="1">
      <c r="B13" s="406"/>
      <c r="C13" s="7" t="s">
        <v>109</v>
      </c>
      <c r="D13" s="14" t="s">
        <v>113</v>
      </c>
      <c r="E13" s="133">
        <f>'Στοιχεία υφιστάμενου δικτύου'!J13</f>
        <v>190364.77</v>
      </c>
      <c r="F13" s="133">
        <f>E13+F12</f>
        <v>193369.77</v>
      </c>
      <c r="G13" s="133">
        <f>F13+G12</f>
        <v>203669.77</v>
      </c>
      <c r="H13" s="133">
        <f>G13+H12</f>
        <v>212494.77</v>
      </c>
      <c r="I13" s="133">
        <f>H13+I12</f>
        <v>222744.77</v>
      </c>
      <c r="J13" s="133">
        <f>I13+J12</f>
        <v>222844.77</v>
      </c>
      <c r="K13" s="29"/>
    </row>
    <row r="14" spans="2:12" outlineLevel="1">
      <c r="B14" s="406" t="s">
        <v>115</v>
      </c>
      <c r="C14" s="5" t="s">
        <v>108</v>
      </c>
      <c r="D14" s="13" t="s">
        <v>113</v>
      </c>
      <c r="E14" s="132">
        <f>'Στοιχεία υφιστάμενου δικτύου'!J14</f>
        <v>75370.649999999994</v>
      </c>
      <c r="F14" s="132">
        <f>'Ανάπτυξη δικτύου '!X52</f>
        <v>22500</v>
      </c>
      <c r="G14" s="132">
        <f>'Ανάπτυξη δικτύου '!AA52</f>
        <v>50000</v>
      </c>
      <c r="H14" s="132">
        <f>'Ανάπτυξη δικτύου '!AD52</f>
        <v>53862</v>
      </c>
      <c r="I14" s="132">
        <f>'Ανάπτυξη δικτύου '!AG52</f>
        <v>62171</v>
      </c>
      <c r="J14" s="132">
        <f>'Ανάπτυξη δικτύου '!AJ52</f>
        <v>56000</v>
      </c>
      <c r="K14" s="132">
        <f>SUM(F14:J14)</f>
        <v>244533</v>
      </c>
    </row>
    <row r="15" spans="2:12" outlineLevel="1">
      <c r="B15" s="406"/>
      <c r="C15" s="7" t="s">
        <v>109</v>
      </c>
      <c r="D15" s="14" t="s">
        <v>113</v>
      </c>
      <c r="E15" s="133">
        <f>'Στοιχεία υφιστάμενου δικτύου'!J15</f>
        <v>1543690.7999999996</v>
      </c>
      <c r="F15" s="133">
        <f>E15+F14</f>
        <v>1566190.7999999996</v>
      </c>
      <c r="G15" s="133">
        <f>F15+G14</f>
        <v>1616190.7999999996</v>
      </c>
      <c r="H15" s="133">
        <f>G15+H14</f>
        <v>1670052.7999999996</v>
      </c>
      <c r="I15" s="133">
        <f>H15+I14</f>
        <v>1732223.7999999996</v>
      </c>
      <c r="J15" s="133">
        <f>I15+J14</f>
        <v>1788223.7999999996</v>
      </c>
      <c r="K15" s="29"/>
    </row>
    <row r="16" spans="2:12" outlineLevel="1">
      <c r="B16" s="406" t="s">
        <v>116</v>
      </c>
      <c r="C16" s="5" t="s">
        <v>124</v>
      </c>
      <c r="D16" s="13" t="s">
        <v>94</v>
      </c>
      <c r="E16" s="132">
        <f>'Στοιχεία υφιστάμενου δικτύου'!J16</f>
        <v>1594</v>
      </c>
      <c r="F16" s="132">
        <f>'Ανάπτυξη δικτύου '!X74</f>
        <v>1024</v>
      </c>
      <c r="G16" s="132">
        <f>'Ανάπτυξη δικτύου '!AA74</f>
        <v>2466</v>
      </c>
      <c r="H16" s="132">
        <f>'Ανάπτυξη δικτύου '!AD74</f>
        <v>2429</v>
      </c>
      <c r="I16" s="132">
        <f>'Ανάπτυξη δικτύου '!AG74</f>
        <v>2350</v>
      </c>
      <c r="J16" s="132">
        <f>'Ανάπτυξη δικτύου '!AJ74</f>
        <v>2235</v>
      </c>
      <c r="K16" s="132">
        <f>SUM(F16:J16)</f>
        <v>10504</v>
      </c>
    </row>
    <row r="17" spans="2:11" outlineLevel="1">
      <c r="B17" s="406"/>
      <c r="C17" s="7" t="s">
        <v>127</v>
      </c>
      <c r="D17" s="14" t="s">
        <v>94</v>
      </c>
      <c r="E17" s="133">
        <f>'Στοιχεία υφιστάμενου δικτύου'!J17</f>
        <v>72486</v>
      </c>
      <c r="F17" s="133">
        <f>E17+F16</f>
        <v>73510</v>
      </c>
      <c r="G17" s="133">
        <f>F17+G16</f>
        <v>75976</v>
      </c>
      <c r="H17" s="133">
        <f>G17+H16</f>
        <v>78405</v>
      </c>
      <c r="I17" s="133">
        <f>H17+I16</f>
        <v>80755</v>
      </c>
      <c r="J17" s="133">
        <f>I17+J16</f>
        <v>82990</v>
      </c>
      <c r="K17" s="29"/>
    </row>
    <row r="18" spans="2:11" outlineLevel="1">
      <c r="B18" s="406" t="s">
        <v>117</v>
      </c>
      <c r="C18" s="5" t="s">
        <v>124</v>
      </c>
      <c r="D18" s="13" t="s">
        <v>94</v>
      </c>
      <c r="E18" s="132">
        <f>'Στοιχεία υφιστάμενου δικτύου'!J18</f>
        <v>8050</v>
      </c>
      <c r="F18" s="132">
        <f>'Ανάπτυξη δικτύου '!X96</f>
        <v>5500</v>
      </c>
      <c r="G18" s="132">
        <f>'Ανάπτυξη δικτύου '!AA96</f>
        <v>13300</v>
      </c>
      <c r="H18" s="132">
        <f>'Ανάπτυξη δικτύου '!AD96</f>
        <v>13100</v>
      </c>
      <c r="I18" s="132">
        <f>'Ανάπτυξη δικτύου '!AG96</f>
        <v>12676</v>
      </c>
      <c r="J18" s="132">
        <f>'Ανάπτυξη δικτύου '!AJ96</f>
        <v>12055</v>
      </c>
      <c r="K18" s="132">
        <f>SUM(F18:J18)</f>
        <v>56631</v>
      </c>
    </row>
    <row r="19" spans="2:11" outlineLevel="1">
      <c r="B19" s="406"/>
      <c r="C19" s="7" t="s">
        <v>127</v>
      </c>
      <c r="D19" s="14" t="s">
        <v>94</v>
      </c>
      <c r="E19" s="133">
        <f>'Στοιχεία υφιστάμενου δικτύου'!J19</f>
        <v>303369</v>
      </c>
      <c r="F19" s="133">
        <f>E19+F18</f>
        <v>308869</v>
      </c>
      <c r="G19" s="133">
        <f>F19+G18</f>
        <v>322169</v>
      </c>
      <c r="H19" s="133">
        <f>G19+H18</f>
        <v>335269</v>
      </c>
      <c r="I19" s="133">
        <f>H19+I18</f>
        <v>347945</v>
      </c>
      <c r="J19" s="133">
        <f>I19+J18</f>
        <v>360000</v>
      </c>
      <c r="K19" s="29"/>
    </row>
    <row r="20" spans="2:11" ht="15" customHeight="1" outlineLevel="1">
      <c r="B20" s="414" t="s">
        <v>118</v>
      </c>
      <c r="C20" s="5" t="s">
        <v>124</v>
      </c>
      <c r="D20" s="13" t="s">
        <v>94</v>
      </c>
      <c r="E20" s="132">
        <f>'Στοιχεία υφιστάμενου δικτύου'!J20</f>
        <v>2</v>
      </c>
      <c r="F20" s="132">
        <f>'Ανάπτυξη δικτύου '!X118</f>
        <v>3</v>
      </c>
      <c r="G20" s="132">
        <f>'Ανάπτυξη δικτύου '!AA118</f>
        <v>1</v>
      </c>
      <c r="H20" s="132">
        <f>'Ανάπτυξη δικτύου '!AD118</f>
        <v>1</v>
      </c>
      <c r="I20" s="132">
        <f>'Ανάπτυξη δικτύου '!AG118</f>
        <v>0</v>
      </c>
      <c r="J20" s="132">
        <f>'Ανάπτυξη δικτύου '!AJ118</f>
        <v>0</v>
      </c>
      <c r="K20" s="132">
        <f>SUM(F20:J20)</f>
        <v>5</v>
      </c>
    </row>
    <row r="21" spans="2:11" outlineLevel="1">
      <c r="B21" s="414"/>
      <c r="C21" s="7" t="s">
        <v>127</v>
      </c>
      <c r="D21" s="14" t="s">
        <v>94</v>
      </c>
      <c r="E21" s="133">
        <f>'Στοιχεία υφιστάμενου δικτύου'!J21</f>
        <v>69</v>
      </c>
      <c r="F21" s="133">
        <f>E21+F20</f>
        <v>72</v>
      </c>
      <c r="G21" s="133">
        <f>F21+G20</f>
        <v>73</v>
      </c>
      <c r="H21" s="133">
        <f>G21+H20</f>
        <v>74</v>
      </c>
      <c r="I21" s="133">
        <f>H21+I20</f>
        <v>74</v>
      </c>
      <c r="J21" s="133">
        <f>I21+J20</f>
        <v>74</v>
      </c>
      <c r="K21" s="29"/>
    </row>
    <row r="22" spans="2:11" outlineLevel="1">
      <c r="B22" s="406" t="s">
        <v>119</v>
      </c>
      <c r="C22" s="5" t="s">
        <v>124</v>
      </c>
      <c r="D22" s="13" t="s">
        <v>94</v>
      </c>
      <c r="E22" s="132">
        <f>'Στοιχεία υφιστάμενου δικτύου'!J22</f>
        <v>0</v>
      </c>
      <c r="F22" s="132">
        <f>'Ανάπτυξη δικτύου '!X140</f>
        <v>-2</v>
      </c>
      <c r="G22" s="132">
        <f>'Ανάπτυξη δικτύου '!AA140</f>
        <v>0</v>
      </c>
      <c r="H22" s="132">
        <f>'Ανάπτυξη δικτύου '!AD140</f>
        <v>-2</v>
      </c>
      <c r="I22" s="132">
        <f>'Ανάπτυξη δικτύου '!AG140</f>
        <v>0</v>
      </c>
      <c r="J22" s="132">
        <f>'Ανάπτυξη δικτύου '!AJ140</f>
        <v>0</v>
      </c>
      <c r="K22" s="132">
        <f>SUM(F22:J22)</f>
        <v>-4</v>
      </c>
    </row>
    <row r="23" spans="2:11" outlineLevel="1">
      <c r="B23" s="406"/>
      <c r="C23" s="7" t="s">
        <v>127</v>
      </c>
      <c r="D23" s="14" t="s">
        <v>94</v>
      </c>
      <c r="E23" s="133">
        <f>'Στοιχεία υφιστάμενου δικτύου'!J23</f>
        <v>5</v>
      </c>
      <c r="F23" s="133">
        <f>E23+F22</f>
        <v>3</v>
      </c>
      <c r="G23" s="133">
        <f>F23+G22</f>
        <v>3</v>
      </c>
      <c r="H23" s="133">
        <f>G23+H22</f>
        <v>1</v>
      </c>
      <c r="I23" s="133">
        <f>H23+I22</f>
        <v>1</v>
      </c>
      <c r="J23" s="133">
        <f>I23+J22</f>
        <v>1</v>
      </c>
      <c r="K23" s="29"/>
    </row>
    <row r="24" spans="2:11" outlineLevel="1">
      <c r="B24" s="406" t="s">
        <v>120</v>
      </c>
      <c r="C24" s="5" t="s">
        <v>124</v>
      </c>
      <c r="D24" s="13" t="s">
        <v>94</v>
      </c>
      <c r="E24" s="132">
        <f>'Στοιχεία υφιστάμενου δικτύου'!J24</f>
        <v>0</v>
      </c>
      <c r="F24" s="132">
        <f>'Ανάπτυξη δικτύου '!X162</f>
        <v>0</v>
      </c>
      <c r="G24" s="132">
        <f>'Ανάπτυξη δικτύου '!AA162</f>
        <v>0</v>
      </c>
      <c r="H24" s="132">
        <f>'Ανάπτυξη δικτύου '!AD162</f>
        <v>1</v>
      </c>
      <c r="I24" s="132">
        <f>'Ανάπτυξη δικτύου '!AG162</f>
        <v>0</v>
      </c>
      <c r="J24" s="132">
        <f>'Ανάπτυξη δικτύου '!AJ162</f>
        <v>0</v>
      </c>
      <c r="K24" s="132">
        <f>SUM(F24:J24)</f>
        <v>1</v>
      </c>
    </row>
    <row r="25" spans="2:11" outlineLevel="1">
      <c r="B25" s="406"/>
      <c r="C25" s="7" t="s">
        <v>127</v>
      </c>
      <c r="D25" s="14" t="s">
        <v>94</v>
      </c>
      <c r="E25" s="133">
        <f>'Στοιχεία υφιστάμενου δικτύου'!J25</f>
        <v>0</v>
      </c>
      <c r="F25" s="133">
        <f>E25+F24</f>
        <v>0</v>
      </c>
      <c r="G25" s="133">
        <f>F25+G24</f>
        <v>0</v>
      </c>
      <c r="H25" s="133">
        <f>G25+H24</f>
        <v>1</v>
      </c>
      <c r="I25" s="133">
        <f>H25+I24</f>
        <v>1</v>
      </c>
      <c r="J25" s="133">
        <f>I25+J24</f>
        <v>1</v>
      </c>
      <c r="K25" s="29"/>
    </row>
    <row r="26" spans="2:11" outlineLevel="1">
      <c r="B26" s="406" t="s">
        <v>236</v>
      </c>
      <c r="C26" s="5" t="s">
        <v>237</v>
      </c>
      <c r="D26" s="13" t="s">
        <v>94</v>
      </c>
      <c r="E26" s="132">
        <f>'Στοιχεία υφιστάμενου δικτύου'!J26</f>
        <v>0</v>
      </c>
      <c r="F26" s="132">
        <f>'Ανάπτυξη δικτύου '!X184</f>
        <v>0</v>
      </c>
      <c r="G26" s="132">
        <f>'Ανάπτυξη δικτύου '!AA184</f>
        <v>0</v>
      </c>
      <c r="H26" s="132">
        <f>'Ανάπτυξη δικτύου '!AD184</f>
        <v>1</v>
      </c>
      <c r="I26" s="132">
        <f>'Ανάπτυξη δικτύου '!AG184</f>
        <v>0</v>
      </c>
      <c r="J26" s="132">
        <f>'Ανάπτυξη δικτύου '!AJ184</f>
        <v>1</v>
      </c>
      <c r="K26" s="132">
        <f>SUM(F26:J26)</f>
        <v>2</v>
      </c>
    </row>
    <row r="27" spans="2:11" outlineLevel="1">
      <c r="B27" s="406"/>
      <c r="C27" s="7" t="s">
        <v>238</v>
      </c>
      <c r="D27" s="14" t="s">
        <v>94</v>
      </c>
      <c r="E27" s="133">
        <f>'Στοιχεία υφιστάμενου δικτύου'!J27</f>
        <v>0</v>
      </c>
      <c r="F27" s="133">
        <f>E27+F26</f>
        <v>0</v>
      </c>
      <c r="G27" s="133">
        <f>F27+G26</f>
        <v>0</v>
      </c>
      <c r="H27" s="133">
        <f>G27+H26</f>
        <v>1</v>
      </c>
      <c r="I27" s="133">
        <f>H27+I26</f>
        <v>1</v>
      </c>
      <c r="J27" s="133">
        <f>I27+J26</f>
        <v>2</v>
      </c>
      <c r="K27" s="29"/>
    </row>
    <row r="28" spans="2:11" outlineLevel="1">
      <c r="B28" s="28" t="s">
        <v>249</v>
      </c>
      <c r="C28" s="20"/>
      <c r="D28" s="21"/>
      <c r="F28" s="23"/>
      <c r="G28" s="23"/>
      <c r="H28" s="23"/>
      <c r="I28" s="23"/>
    </row>
    <row r="29" spans="2:11">
      <c r="B29" s="19"/>
      <c r="C29" s="20"/>
      <c r="D29" s="21"/>
      <c r="E29" s="22"/>
      <c r="F29" s="23"/>
      <c r="G29" s="23"/>
      <c r="H29" s="23"/>
      <c r="I29" s="23"/>
    </row>
    <row r="30" spans="2:11" ht="15.6">
      <c r="B30" s="422" t="s">
        <v>250</v>
      </c>
      <c r="C30" s="422"/>
      <c r="D30" s="422"/>
      <c r="E30" s="422"/>
      <c r="F30" s="422"/>
      <c r="G30" s="422"/>
      <c r="H30" s="422"/>
      <c r="I30" s="422"/>
      <c r="J30" s="422"/>
      <c r="K30" s="422"/>
    </row>
    <row r="31" spans="2:11" ht="4.9000000000000004" customHeight="1" outlineLevel="1"/>
    <row r="32" spans="2:11" outlineLevel="1">
      <c r="B32" s="409"/>
      <c r="C32" s="410"/>
      <c r="D32" s="9" t="s">
        <v>93</v>
      </c>
      <c r="E32" s="9">
        <f>$C$3-1</f>
        <v>2023</v>
      </c>
      <c r="F32" s="9">
        <f>$C$3</f>
        <v>2024</v>
      </c>
      <c r="G32" s="9">
        <f>$C$3+1</f>
        <v>2025</v>
      </c>
      <c r="H32" s="9">
        <f>$C$3+2</f>
        <v>2026</v>
      </c>
      <c r="I32" s="9">
        <f>$C$3+3</f>
        <v>2027</v>
      </c>
      <c r="J32" s="9">
        <f>$C$3+4</f>
        <v>2028</v>
      </c>
      <c r="K32" s="9" t="str">
        <f>F32&amp;" - "&amp;J32</f>
        <v>2024 - 2028</v>
      </c>
    </row>
    <row r="33" spans="2:11" outlineLevel="1">
      <c r="B33" s="407" t="s">
        <v>123</v>
      </c>
      <c r="C33" s="5" t="s">
        <v>237</v>
      </c>
      <c r="D33" s="13" t="s">
        <v>94</v>
      </c>
      <c r="E33" s="294">
        <f>'Στοιχεία υφιστάμενου δικτύου'!J32</f>
        <v>1594</v>
      </c>
      <c r="F33" s="294">
        <f>F35+F37+F39+F41+F43+F45</f>
        <v>1024</v>
      </c>
      <c r="G33" s="294">
        <f t="shared" ref="G33:J33" si="0">G35+G37+G39+G41+G43+G45</f>
        <v>2466</v>
      </c>
      <c r="H33" s="294">
        <f t="shared" si="0"/>
        <v>2429</v>
      </c>
      <c r="I33" s="294">
        <f t="shared" si="0"/>
        <v>2350</v>
      </c>
      <c r="J33" s="294">
        <f t="shared" si="0"/>
        <v>2235</v>
      </c>
      <c r="K33" s="132">
        <f>SUM(F33:J33)</f>
        <v>10504</v>
      </c>
    </row>
    <row r="34" spans="2:11" outlineLevel="1">
      <c r="B34" s="408"/>
      <c r="C34" s="7" t="s">
        <v>238</v>
      </c>
      <c r="D34" s="14" t="s">
        <v>94</v>
      </c>
      <c r="E34" s="295">
        <f>'Στοιχεία υφιστάμενου δικτύου'!J33</f>
        <v>72486</v>
      </c>
      <c r="F34" s="295">
        <f>F36+F38+F40+F42+F44+F46</f>
        <v>73510</v>
      </c>
      <c r="G34" s="295">
        <f t="shared" ref="G34:H34" si="1">G36+G38+G40+G42+G44+G46</f>
        <v>75976</v>
      </c>
      <c r="H34" s="295">
        <f t="shared" si="1"/>
        <v>78405</v>
      </c>
      <c r="I34" s="295">
        <f>I36+I38+I40+I42+I44+I46</f>
        <v>80755</v>
      </c>
      <c r="J34" s="295">
        <f t="shared" ref="J34" si="2">J36+J38+J40+J42+J44+J46</f>
        <v>82990</v>
      </c>
      <c r="K34" s="29"/>
    </row>
    <row r="35" spans="2:11" ht="15" customHeight="1" outlineLevel="1">
      <c r="B35" s="407" t="s">
        <v>92</v>
      </c>
      <c r="C35" s="5" t="s">
        <v>237</v>
      </c>
      <c r="D35" s="13" t="s">
        <v>94</v>
      </c>
      <c r="E35" s="294">
        <f>'Στοιχεία υφιστάμενου δικτύου'!J34</f>
        <v>1438</v>
      </c>
      <c r="F35" s="294">
        <f>'Ενεργές Συνδέσεις'!X52</f>
        <v>890</v>
      </c>
      <c r="G35" s="294">
        <f>'Ενεργές Συνδέσεις'!AC52</f>
        <v>2358</v>
      </c>
      <c r="H35" s="294">
        <f>'Ενεργές Συνδέσεις'!AH52</f>
        <v>2338</v>
      </c>
      <c r="I35" s="294">
        <f>'Ενεργές Συνδέσεις'!AM52</f>
        <v>2257</v>
      </c>
      <c r="J35" s="294">
        <f>'Ενεργές Συνδέσεις'!AR52</f>
        <v>2178</v>
      </c>
      <c r="K35" s="132">
        <f>SUM(F35:J35)</f>
        <v>10021</v>
      </c>
    </row>
    <row r="36" spans="2:11" outlineLevel="1">
      <c r="B36" s="408"/>
      <c r="C36" s="7" t="s">
        <v>238</v>
      </c>
      <c r="D36" s="14" t="s">
        <v>94</v>
      </c>
      <c r="E36" s="295">
        <f>'Στοιχεία υφιστάμενου δικτύου'!J35</f>
        <v>64403</v>
      </c>
      <c r="F36" s="295">
        <f>E36+F35</f>
        <v>65293</v>
      </c>
      <c r="G36" s="295">
        <f>F36+G35</f>
        <v>67651</v>
      </c>
      <c r="H36" s="295">
        <f t="shared" ref="H36" si="3">G36+H35</f>
        <v>69989</v>
      </c>
      <c r="I36" s="295">
        <f t="shared" ref="I36" si="4">H36+I35</f>
        <v>72246</v>
      </c>
      <c r="J36" s="295">
        <f>I36+J35</f>
        <v>74424</v>
      </c>
      <c r="K36" s="29"/>
    </row>
    <row r="37" spans="2:11" ht="15" customHeight="1" outlineLevel="1">
      <c r="B37" s="407" t="s">
        <v>97</v>
      </c>
      <c r="C37" s="5" t="s">
        <v>237</v>
      </c>
      <c r="D37" s="13" t="s">
        <v>94</v>
      </c>
      <c r="E37" s="294">
        <f>'Στοιχεία υφιστάμενου δικτύου'!J36</f>
        <v>0</v>
      </c>
      <c r="F37" s="294">
        <f>'Ενεργές Συνδέσεις'!X74</f>
        <v>0</v>
      </c>
      <c r="G37" s="294">
        <f>'Ενεργές Συνδέσεις'!AC74</f>
        <v>0</v>
      </c>
      <c r="H37" s="294">
        <f>'Ενεργές Συνδέσεις'!AH74</f>
        <v>0</v>
      </c>
      <c r="I37" s="294">
        <f>'Ενεργές Συνδέσεις'!AM74</f>
        <v>0</v>
      </c>
      <c r="J37" s="294">
        <f>'Ενεργές Συνδέσεις'!AR74</f>
        <v>0</v>
      </c>
      <c r="K37" s="132">
        <f>SUM(F37:J37)</f>
        <v>0</v>
      </c>
    </row>
    <row r="38" spans="2:11" outlineLevel="1">
      <c r="B38" s="408"/>
      <c r="C38" s="7" t="s">
        <v>238</v>
      </c>
      <c r="D38" s="14" t="s">
        <v>94</v>
      </c>
      <c r="E38" s="295">
        <f>'Στοιχεία υφιστάμενου δικτύου'!J37</f>
        <v>0</v>
      </c>
      <c r="F38" s="295">
        <f>E38+F37</f>
        <v>0</v>
      </c>
      <c r="G38" s="295">
        <f>F38+G37</f>
        <v>0</v>
      </c>
      <c r="H38" s="295">
        <f>G38+H37</f>
        <v>0</v>
      </c>
      <c r="I38" s="295">
        <f>H38+I37</f>
        <v>0</v>
      </c>
      <c r="J38" s="295">
        <f>I38+J37</f>
        <v>0</v>
      </c>
      <c r="K38" s="29"/>
    </row>
    <row r="39" spans="2:11" outlineLevel="1">
      <c r="B39" s="407" t="s">
        <v>53</v>
      </c>
      <c r="C39" s="5" t="s">
        <v>237</v>
      </c>
      <c r="D39" s="13" t="s">
        <v>94</v>
      </c>
      <c r="E39" s="294">
        <f>'Στοιχεία υφιστάμενου δικτύου'!J38</f>
        <v>103</v>
      </c>
      <c r="F39" s="294">
        <f>'Ενεργές Συνδέσεις'!X96</f>
        <v>93</v>
      </c>
      <c r="G39" s="294">
        <f>'Ενεργές Συνδέσεις'!AC96</f>
        <v>92</v>
      </c>
      <c r="H39" s="294">
        <f>'Ενεργές Συνδέσεις'!AH96</f>
        <v>79</v>
      </c>
      <c r="I39" s="294">
        <f>'Ενεργές Συνδέσεις'!AM96</f>
        <v>81</v>
      </c>
      <c r="J39" s="294">
        <f>'Ενεργές Συνδέσεις'!AR96</f>
        <v>46</v>
      </c>
      <c r="K39" s="132">
        <f>SUM(F39:J39)</f>
        <v>391</v>
      </c>
    </row>
    <row r="40" spans="2:11" outlineLevel="1">
      <c r="B40" s="408"/>
      <c r="C40" s="7" t="s">
        <v>238</v>
      </c>
      <c r="D40" s="14" t="s">
        <v>94</v>
      </c>
      <c r="E40" s="295">
        <f>'Στοιχεία υφιστάμενου δικτύου'!J39</f>
        <v>6238</v>
      </c>
      <c r="F40" s="295">
        <f>E40+F39</f>
        <v>6331</v>
      </c>
      <c r="G40" s="295">
        <f>F40+G39</f>
        <v>6423</v>
      </c>
      <c r="H40" s="295">
        <f>G40+H39</f>
        <v>6502</v>
      </c>
      <c r="I40" s="295">
        <f>H40+I39</f>
        <v>6583</v>
      </c>
      <c r="J40" s="295">
        <f>I40+J39</f>
        <v>6629</v>
      </c>
      <c r="K40" s="29"/>
    </row>
    <row r="41" spans="2:11" ht="15" customHeight="1" outlineLevel="1">
      <c r="B41" s="407" t="s">
        <v>103</v>
      </c>
      <c r="C41" s="5" t="s">
        <v>237</v>
      </c>
      <c r="D41" s="13" t="s">
        <v>94</v>
      </c>
      <c r="E41" s="294">
        <f>'Στοιχεία υφιστάμενου δικτύου'!J40</f>
        <v>50</v>
      </c>
      <c r="F41" s="294">
        <f>'Ενεργές Συνδέσεις'!X118</f>
        <v>38</v>
      </c>
      <c r="G41" s="294">
        <f>'Ενεργές Συνδέσεις'!AC118</f>
        <v>12</v>
      </c>
      <c r="H41" s="294">
        <f>'Ενεργές Συνδέσεις'!AH118</f>
        <v>8</v>
      </c>
      <c r="I41" s="294">
        <f>'Ενεργές Συνδέσεις'!AM118</f>
        <v>8</v>
      </c>
      <c r="J41" s="294">
        <f>'Ενεργές Συνδέσεις'!AR118</f>
        <v>7</v>
      </c>
      <c r="K41" s="132">
        <f>SUM(F41:J41)</f>
        <v>73</v>
      </c>
    </row>
    <row r="42" spans="2:11" outlineLevel="1">
      <c r="B42" s="408"/>
      <c r="C42" s="7" t="s">
        <v>238</v>
      </c>
      <c r="D42" s="14" t="s">
        <v>94</v>
      </c>
      <c r="E42" s="295">
        <f>'Στοιχεία υφιστάμενου δικτύου'!J41</f>
        <v>1770</v>
      </c>
      <c r="F42" s="295">
        <f>E42+F41</f>
        <v>1808</v>
      </c>
      <c r="G42" s="295">
        <f>F42+G41</f>
        <v>1820</v>
      </c>
      <c r="H42" s="295">
        <f>G42+H41</f>
        <v>1828</v>
      </c>
      <c r="I42" s="295">
        <f>H42+I41</f>
        <v>1836</v>
      </c>
      <c r="J42" s="295">
        <f>I42+J41</f>
        <v>1843</v>
      </c>
      <c r="K42" s="29"/>
    </row>
    <row r="43" spans="2:11" outlineLevel="1">
      <c r="B43" s="407" t="s">
        <v>99</v>
      </c>
      <c r="C43" s="5" t="s">
        <v>237</v>
      </c>
      <c r="D43" s="13" t="s">
        <v>94</v>
      </c>
      <c r="E43" s="294">
        <f>'Στοιχεία υφιστάμενου δικτύου'!J42</f>
        <v>2</v>
      </c>
      <c r="F43" s="294">
        <f>'Ενεργές Συνδέσεις'!X140</f>
        <v>3</v>
      </c>
      <c r="G43" s="294">
        <f>'Ενεργές Συνδέσεις'!AC140</f>
        <v>4</v>
      </c>
      <c r="H43" s="294">
        <f>'Ενεργές Συνδέσεις'!AH140</f>
        <v>4</v>
      </c>
      <c r="I43" s="294">
        <f>'Ενεργές Συνδέσεις'!AM140</f>
        <v>4</v>
      </c>
      <c r="J43" s="294">
        <f>'Ενεργές Συνδέσεις'!AR140</f>
        <v>4</v>
      </c>
      <c r="K43" s="132">
        <f>SUM(F43:J43)</f>
        <v>19</v>
      </c>
    </row>
    <row r="44" spans="2:11" outlineLevel="1">
      <c r="B44" s="408"/>
      <c r="C44" s="7" t="s">
        <v>238</v>
      </c>
      <c r="D44" s="14" t="s">
        <v>94</v>
      </c>
      <c r="E44" s="295">
        <f>'Στοιχεία υφιστάμενου δικτύου'!J43</f>
        <v>67</v>
      </c>
      <c r="F44" s="295">
        <f>E44+F43</f>
        <v>70</v>
      </c>
      <c r="G44" s="295">
        <f>F44+G43</f>
        <v>74</v>
      </c>
      <c r="H44" s="295">
        <f>G44+H43</f>
        <v>78</v>
      </c>
      <c r="I44" s="295">
        <f>H44+I43</f>
        <v>82</v>
      </c>
      <c r="J44" s="295">
        <f>I44+J43</f>
        <v>86</v>
      </c>
      <c r="K44" s="29"/>
    </row>
    <row r="45" spans="2:11" ht="15" customHeight="1" outlineLevel="1">
      <c r="B45" s="407" t="s">
        <v>100</v>
      </c>
      <c r="C45" s="5" t="s">
        <v>237</v>
      </c>
      <c r="D45" s="13" t="s">
        <v>94</v>
      </c>
      <c r="E45" s="294">
        <f>'Στοιχεία υφιστάμενου δικτύου'!J44</f>
        <v>1</v>
      </c>
      <c r="F45" s="294">
        <f>'Ενεργές Συνδέσεις'!X162</f>
        <v>0</v>
      </c>
      <c r="G45" s="294">
        <f>'Ενεργές Συνδέσεις'!AC162</f>
        <v>0</v>
      </c>
      <c r="H45" s="294">
        <f>'Ενεργές Συνδέσεις'!AH162</f>
        <v>0</v>
      </c>
      <c r="I45" s="294">
        <f>'Ενεργές Συνδέσεις'!AM162</f>
        <v>0</v>
      </c>
      <c r="J45" s="294">
        <f>'Ενεργές Συνδέσεις'!AR162</f>
        <v>0</v>
      </c>
      <c r="K45" s="132">
        <f>SUM(F45:J45)</f>
        <v>0</v>
      </c>
    </row>
    <row r="46" spans="2:11" outlineLevel="1">
      <c r="B46" s="408"/>
      <c r="C46" s="7" t="s">
        <v>238</v>
      </c>
      <c r="D46" s="14" t="s">
        <v>94</v>
      </c>
      <c r="E46" s="295">
        <f>'Στοιχεία υφιστάμενου δικτύου'!J45</f>
        <v>8</v>
      </c>
      <c r="F46" s="295">
        <f>E46+F45</f>
        <v>8</v>
      </c>
      <c r="G46" s="295">
        <f>F46+G45</f>
        <v>8</v>
      </c>
      <c r="H46" s="295">
        <f>G46+H45</f>
        <v>8</v>
      </c>
      <c r="I46" s="295">
        <f>H46+I45</f>
        <v>8</v>
      </c>
      <c r="J46" s="295">
        <f>I46+J45</f>
        <v>8</v>
      </c>
      <c r="K46" s="29"/>
    </row>
    <row r="48" spans="2:11" ht="15.6">
      <c r="B48" s="422" t="s">
        <v>251</v>
      </c>
      <c r="C48" s="422"/>
      <c r="D48" s="422"/>
      <c r="E48" s="422"/>
      <c r="F48" s="422"/>
      <c r="G48" s="422"/>
      <c r="H48" s="422"/>
      <c r="I48" s="422"/>
      <c r="J48" s="422"/>
      <c r="K48" s="422"/>
    </row>
    <row r="49" spans="2:11" ht="4.9000000000000004" customHeight="1" outlineLevel="1"/>
    <row r="50" spans="2:11" outlineLevel="1">
      <c r="B50" s="409"/>
      <c r="C50" s="410"/>
      <c r="D50" s="9" t="s">
        <v>93</v>
      </c>
      <c r="E50" s="9">
        <f>$C$3-1</f>
        <v>2023</v>
      </c>
      <c r="F50" s="9">
        <f>$C$3</f>
        <v>2024</v>
      </c>
      <c r="G50" s="9">
        <f>$C$3+1</f>
        <v>2025</v>
      </c>
      <c r="H50" s="9">
        <f>$C$3+2</f>
        <v>2026</v>
      </c>
      <c r="I50" s="9">
        <f>$C$3+3</f>
        <v>2027</v>
      </c>
      <c r="J50" s="9">
        <f>$C$3+4</f>
        <v>2028</v>
      </c>
      <c r="K50" s="9" t="str">
        <f>F50&amp;" - "&amp;J50</f>
        <v>2024 - 2028</v>
      </c>
    </row>
    <row r="51" spans="2:11" outlineLevel="1">
      <c r="B51" s="407" t="s">
        <v>123</v>
      </c>
      <c r="C51" s="5" t="s">
        <v>237</v>
      </c>
      <c r="D51" s="13" t="s">
        <v>94</v>
      </c>
      <c r="E51" s="294">
        <f>'Στοιχεία υφιστάμενου δικτύου'!J50</f>
        <v>7687</v>
      </c>
      <c r="F51" s="132">
        <f>F53+F55+F57+F59+F61+F63</f>
        <v>5500</v>
      </c>
      <c r="G51" s="132">
        <f t="shared" ref="G51:J52" si="5">G53+G55+G57+G59+G61+G63</f>
        <v>13300</v>
      </c>
      <c r="H51" s="132">
        <f t="shared" si="5"/>
        <v>13100</v>
      </c>
      <c r="I51" s="132">
        <f t="shared" si="5"/>
        <v>12676</v>
      </c>
      <c r="J51" s="132">
        <f t="shared" si="5"/>
        <v>12055</v>
      </c>
      <c r="K51" s="132">
        <f>SUM(F51:J51)</f>
        <v>56631</v>
      </c>
    </row>
    <row r="52" spans="2:11" outlineLevel="1">
      <c r="B52" s="408"/>
      <c r="C52" s="7" t="s">
        <v>238</v>
      </c>
      <c r="D52" s="14" t="s">
        <v>94</v>
      </c>
      <c r="E52" s="295">
        <f>'Στοιχεία υφιστάμενου δικτύου'!J51</f>
        <v>297825</v>
      </c>
      <c r="F52" s="133">
        <f t="shared" ref="F52:H52" si="6">F54+F56+F58+F60+F62+F64</f>
        <v>303325</v>
      </c>
      <c r="G52" s="133">
        <f t="shared" si="6"/>
        <v>316625</v>
      </c>
      <c r="H52" s="133">
        <f t="shared" si="6"/>
        <v>329725</v>
      </c>
      <c r="I52" s="133">
        <f>I54+I56+I58+I60+I62+I64</f>
        <v>342401</v>
      </c>
      <c r="J52" s="133">
        <f t="shared" si="5"/>
        <v>354456</v>
      </c>
      <c r="K52" s="29"/>
    </row>
    <row r="53" spans="2:11" ht="15" customHeight="1" outlineLevel="1">
      <c r="B53" s="407" t="s">
        <v>92</v>
      </c>
      <c r="C53" s="5" t="s">
        <v>237</v>
      </c>
      <c r="D53" s="13" t="s">
        <v>94</v>
      </c>
      <c r="E53" s="294">
        <f>'Στοιχεία υφιστάμενου δικτύου'!J52</f>
        <v>7562</v>
      </c>
      <c r="F53" s="132">
        <f>'Ενεργοί Μετρητές'!X52</f>
        <v>5363</v>
      </c>
      <c r="G53" s="132">
        <f>'Ενεργοί Μετρητές'!AC52</f>
        <v>13199</v>
      </c>
      <c r="H53" s="132">
        <f>'Ενεργοί Μετρητές'!AH52</f>
        <v>13014</v>
      </c>
      <c r="I53" s="132">
        <f>'Ενεργοί Μετρητές'!AM52</f>
        <v>12590</v>
      </c>
      <c r="J53" s="132">
        <f>'Ενεργοί Μετρητές'!AR52</f>
        <v>11976</v>
      </c>
      <c r="K53" s="132">
        <f>SUM(F53:J53)</f>
        <v>56142</v>
      </c>
    </row>
    <row r="54" spans="2:11" outlineLevel="1">
      <c r="B54" s="408"/>
      <c r="C54" s="7" t="s">
        <v>238</v>
      </c>
      <c r="D54" s="14" t="s">
        <v>94</v>
      </c>
      <c r="E54" s="295">
        <f>'Στοιχεία υφιστάμενου δικτύου'!J53</f>
        <v>290035</v>
      </c>
      <c r="F54" s="133">
        <f>E54+F53</f>
        <v>295398</v>
      </c>
      <c r="G54" s="133">
        <f>F54+G53</f>
        <v>308597</v>
      </c>
      <c r="H54" s="133">
        <f t="shared" ref="H54:J54" si="7">G54+H53</f>
        <v>321611</v>
      </c>
      <c r="I54" s="133">
        <f t="shared" si="7"/>
        <v>334201</v>
      </c>
      <c r="J54" s="133">
        <f t="shared" si="7"/>
        <v>346177</v>
      </c>
      <c r="K54" s="29"/>
    </row>
    <row r="55" spans="2:11" ht="15" customHeight="1" outlineLevel="1">
      <c r="B55" s="407" t="s">
        <v>97</v>
      </c>
      <c r="C55" s="5" t="s">
        <v>237</v>
      </c>
      <c r="D55" s="13" t="s">
        <v>94</v>
      </c>
      <c r="E55" s="294">
        <f>'Στοιχεία υφιστάμενου δικτύου'!J54</f>
        <v>3</v>
      </c>
      <c r="F55" s="132">
        <f>'Ενεργοί Μετρητές'!X74</f>
        <v>6</v>
      </c>
      <c r="G55" s="132">
        <f>'Ενεργοί Μετρητές'!AC74</f>
        <v>3</v>
      </c>
      <c r="H55" s="132">
        <f>'Ενεργοί Μετρητές'!AH74</f>
        <v>3</v>
      </c>
      <c r="I55" s="132">
        <f>'Ενεργοί Μετρητές'!AM74</f>
        <v>4</v>
      </c>
      <c r="J55" s="132">
        <f>'Ενεργοί Μετρητές'!AR74</f>
        <v>1</v>
      </c>
      <c r="K55" s="132">
        <f>SUM(F55:J55)</f>
        <v>17</v>
      </c>
    </row>
    <row r="56" spans="2:11" outlineLevel="1">
      <c r="B56" s="408"/>
      <c r="C56" s="7" t="s">
        <v>238</v>
      </c>
      <c r="D56" s="14" t="s">
        <v>94</v>
      </c>
      <c r="E56" s="295">
        <f>'Στοιχεία υφιστάμενου δικτύου'!J55</f>
        <v>55</v>
      </c>
      <c r="F56" s="133">
        <f>E56+F55</f>
        <v>61</v>
      </c>
      <c r="G56" s="133">
        <f>F56+G55</f>
        <v>64</v>
      </c>
      <c r="H56" s="133">
        <f t="shared" ref="H56:J56" si="8">G56+H55</f>
        <v>67</v>
      </c>
      <c r="I56" s="133">
        <f t="shared" si="8"/>
        <v>71</v>
      </c>
      <c r="J56" s="133">
        <f t="shared" si="8"/>
        <v>72</v>
      </c>
      <c r="K56" s="29"/>
    </row>
    <row r="57" spans="2:11" outlineLevel="1">
      <c r="B57" s="407" t="s">
        <v>53</v>
      </c>
      <c r="C57" s="5" t="s">
        <v>237</v>
      </c>
      <c r="D57" s="13" t="s">
        <v>94</v>
      </c>
      <c r="E57" s="294">
        <f>'Στοιχεία υφιστάμενου δικτύου'!J56</f>
        <v>112</v>
      </c>
      <c r="F57" s="132">
        <f>'Ενεργοί Μετρητές'!X96</f>
        <v>116</v>
      </c>
      <c r="G57" s="132">
        <f>'Ενεργοί Μετρητές'!AC96</f>
        <v>88</v>
      </c>
      <c r="H57" s="132">
        <f>'Ενεργοί Μετρητές'!AH96</f>
        <v>75</v>
      </c>
      <c r="I57" s="132">
        <f>'Ενεργοί Μετρητές'!AM96</f>
        <v>75</v>
      </c>
      <c r="J57" s="132">
        <f>'Ενεργοί Μετρητές'!AR96</f>
        <v>71</v>
      </c>
      <c r="K57" s="132">
        <f>SUM(F57:J57)</f>
        <v>425</v>
      </c>
    </row>
    <row r="58" spans="2:11" outlineLevel="1">
      <c r="B58" s="408"/>
      <c r="C58" s="7" t="s">
        <v>238</v>
      </c>
      <c r="D58" s="14" t="s">
        <v>94</v>
      </c>
      <c r="E58" s="295">
        <f>'Στοιχεία υφιστάμενου δικτύου'!J57</f>
        <v>6113</v>
      </c>
      <c r="F58" s="133">
        <f>E58+F57</f>
        <v>6229</v>
      </c>
      <c r="G58" s="133">
        <f>F58+G57</f>
        <v>6317</v>
      </c>
      <c r="H58" s="133">
        <f t="shared" ref="H58:J58" si="9">G58+H57</f>
        <v>6392</v>
      </c>
      <c r="I58" s="133">
        <f t="shared" si="9"/>
        <v>6467</v>
      </c>
      <c r="J58" s="133">
        <f t="shared" si="9"/>
        <v>6538</v>
      </c>
      <c r="K58" s="29"/>
    </row>
    <row r="59" spans="2:11" ht="15" customHeight="1" outlineLevel="1">
      <c r="B59" s="407" t="s">
        <v>103</v>
      </c>
      <c r="C59" s="5" t="s">
        <v>237</v>
      </c>
      <c r="D59" s="13" t="s">
        <v>94</v>
      </c>
      <c r="E59" s="294">
        <f>'Στοιχεία υφιστάμενου δικτύου'!J58</f>
        <v>8</v>
      </c>
      <c r="F59" s="132">
        <f>'Ενεργοί Μετρητές'!X118</f>
        <v>12</v>
      </c>
      <c r="G59" s="132">
        <f>'Ενεργοί Μετρητές'!AC118</f>
        <v>9</v>
      </c>
      <c r="H59" s="132">
        <f>'Ενεργοί Μετρητές'!AH118</f>
        <v>7</v>
      </c>
      <c r="I59" s="132">
        <f>'Ενεργοί Μετρητές'!AM118</f>
        <v>6</v>
      </c>
      <c r="J59" s="132">
        <f>'Ενεργοί Μετρητές'!AR118</f>
        <v>6</v>
      </c>
      <c r="K59" s="132">
        <f>SUM(F59:J59)</f>
        <v>40</v>
      </c>
    </row>
    <row r="60" spans="2:11" outlineLevel="1">
      <c r="B60" s="408"/>
      <c r="C60" s="7" t="s">
        <v>238</v>
      </c>
      <c r="D60" s="14" t="s">
        <v>94</v>
      </c>
      <c r="E60" s="295">
        <f>'Στοιχεία υφιστάμενου δικτύου'!J59</f>
        <v>1555</v>
      </c>
      <c r="F60" s="133">
        <f>E60+F59</f>
        <v>1567</v>
      </c>
      <c r="G60" s="133">
        <f>F60+G59</f>
        <v>1576</v>
      </c>
      <c r="H60" s="133">
        <f t="shared" ref="H60:J60" si="10">G60+H59</f>
        <v>1583</v>
      </c>
      <c r="I60" s="133">
        <f t="shared" si="10"/>
        <v>1589</v>
      </c>
      <c r="J60" s="133">
        <f t="shared" si="10"/>
        <v>1595</v>
      </c>
      <c r="K60" s="29"/>
    </row>
    <row r="61" spans="2:11" outlineLevel="1">
      <c r="B61" s="407" t="s">
        <v>99</v>
      </c>
      <c r="C61" s="5" t="s">
        <v>237</v>
      </c>
      <c r="D61" s="13" t="s">
        <v>94</v>
      </c>
      <c r="E61" s="294">
        <f>'Στοιχεία υφιστάμενου δικτύου'!J60</f>
        <v>1</v>
      </c>
      <c r="F61" s="132">
        <f>'Ενεργοί Μετρητές'!X140</f>
        <v>1</v>
      </c>
      <c r="G61" s="132">
        <f>'Ενεργοί Μετρητές'!AC140</f>
        <v>1</v>
      </c>
      <c r="H61" s="132">
        <f>'Ενεργοί Μετρητές'!AH140</f>
        <v>1</v>
      </c>
      <c r="I61" s="132">
        <f>'Ενεργοί Μετρητές'!AM140</f>
        <v>1</v>
      </c>
      <c r="J61" s="132">
        <f>'Ενεργοί Μετρητές'!AR140</f>
        <v>1</v>
      </c>
      <c r="K61" s="132">
        <f>SUM(F61:J61)</f>
        <v>5</v>
      </c>
    </row>
    <row r="62" spans="2:11" outlineLevel="1">
      <c r="B62" s="408"/>
      <c r="C62" s="7" t="s">
        <v>238</v>
      </c>
      <c r="D62" s="14" t="s">
        <v>94</v>
      </c>
      <c r="E62" s="295">
        <f>'Στοιχεία υφιστάμενου δικτύου'!J61</f>
        <v>60</v>
      </c>
      <c r="F62" s="133">
        <f>E62+F61</f>
        <v>61</v>
      </c>
      <c r="G62" s="133">
        <f>F62+G61</f>
        <v>62</v>
      </c>
      <c r="H62" s="133">
        <f t="shared" ref="H62:J62" si="11">G62+H61</f>
        <v>63</v>
      </c>
      <c r="I62" s="133">
        <f t="shared" si="11"/>
        <v>64</v>
      </c>
      <c r="J62" s="133">
        <f t="shared" si="11"/>
        <v>65</v>
      </c>
      <c r="K62" s="29"/>
    </row>
    <row r="63" spans="2:11" ht="15" customHeight="1" outlineLevel="1">
      <c r="B63" s="407" t="s">
        <v>100</v>
      </c>
      <c r="C63" s="5" t="s">
        <v>237</v>
      </c>
      <c r="D63" s="13" t="s">
        <v>94</v>
      </c>
      <c r="E63" s="294">
        <f>'Στοιχεία υφιστάμενου δικτύου'!J62</f>
        <v>1</v>
      </c>
      <c r="F63" s="132">
        <f>'Ενεργοί Μετρητές'!X162</f>
        <v>2</v>
      </c>
      <c r="G63" s="132">
        <f>'Ενεργοί Μετρητές'!AC162</f>
        <v>0</v>
      </c>
      <c r="H63" s="132">
        <f>'Ενεργοί Μετρητές'!AH162</f>
        <v>0</v>
      </c>
      <c r="I63" s="132">
        <f>'Ενεργοί Μετρητές'!AM162</f>
        <v>0</v>
      </c>
      <c r="J63" s="132">
        <f>'Ενεργοί Μετρητές'!AR162</f>
        <v>0</v>
      </c>
      <c r="K63" s="132">
        <f>SUM(F63:J63)</f>
        <v>2</v>
      </c>
    </row>
    <row r="64" spans="2:11" outlineLevel="1">
      <c r="B64" s="408"/>
      <c r="C64" s="7" t="s">
        <v>238</v>
      </c>
      <c r="D64" s="14" t="s">
        <v>94</v>
      </c>
      <c r="E64" s="295">
        <f>'Στοιχεία υφιστάμενου δικτύου'!J63</f>
        <v>7</v>
      </c>
      <c r="F64" s="133">
        <f>E64+F63</f>
        <v>9</v>
      </c>
      <c r="G64" s="133">
        <f>F64+G63</f>
        <v>9</v>
      </c>
      <c r="H64" s="133">
        <f>G64+H63</f>
        <v>9</v>
      </c>
      <c r="I64" s="133">
        <f>H64+I63</f>
        <v>9</v>
      </c>
      <c r="J64" s="133">
        <f>I64+J63</f>
        <v>9</v>
      </c>
      <c r="K64" s="29"/>
    </row>
    <row r="66" spans="2:11" ht="15.6">
      <c r="B66" s="422" t="s">
        <v>252</v>
      </c>
      <c r="C66" s="422"/>
      <c r="D66" s="422"/>
      <c r="E66" s="422"/>
      <c r="F66" s="422"/>
      <c r="G66" s="422"/>
      <c r="H66" s="422"/>
      <c r="I66" s="422"/>
      <c r="J66" s="422"/>
      <c r="K66" s="422"/>
    </row>
    <row r="67" spans="2:11" ht="4.9000000000000004" customHeight="1" outlineLevel="1"/>
    <row r="68" spans="2:11" outlineLevel="1">
      <c r="B68" s="409"/>
      <c r="C68" s="410"/>
      <c r="D68" s="9" t="s">
        <v>93</v>
      </c>
      <c r="E68" s="9">
        <f>$C$3-1</f>
        <v>2023</v>
      </c>
      <c r="F68" s="9">
        <f>$C$3</f>
        <v>2024</v>
      </c>
      <c r="G68" s="9">
        <f>$C$3+1</f>
        <v>2025</v>
      </c>
      <c r="H68" s="9">
        <f>$C$3+2</f>
        <v>2026</v>
      </c>
      <c r="I68" s="9">
        <f>$C$3+3</f>
        <v>2027</v>
      </c>
      <c r="J68" s="9">
        <f>$C$3+4</f>
        <v>2028</v>
      </c>
      <c r="K68" s="9" t="str">
        <f>F68&amp;" - "&amp;J68</f>
        <v>2024 - 2028</v>
      </c>
    </row>
    <row r="69" spans="2:11" ht="15" customHeight="1" outlineLevel="1">
      <c r="B69" s="407" t="s">
        <v>242</v>
      </c>
      <c r="C69" s="5" t="s">
        <v>124</v>
      </c>
      <c r="D69" s="13" t="s">
        <v>94</v>
      </c>
      <c r="E69" s="294">
        <f>'Στοιχεία υφιστάμενου δικτύου'!J68</f>
        <v>6118</v>
      </c>
      <c r="F69" s="132">
        <f>F71+F73+F75+F77+F79+F81</f>
        <v>5500</v>
      </c>
      <c r="G69" s="132">
        <f t="shared" ref="G69:J70" si="12">G71+G73+G75+G77+G79+G81</f>
        <v>13300</v>
      </c>
      <c r="H69" s="132">
        <f t="shared" si="12"/>
        <v>13100</v>
      </c>
      <c r="I69" s="132">
        <f t="shared" si="12"/>
        <v>12676</v>
      </c>
      <c r="J69" s="132">
        <f t="shared" si="12"/>
        <v>12055</v>
      </c>
      <c r="K69" s="132">
        <f>SUM(F69:J69)</f>
        <v>56631</v>
      </c>
    </row>
    <row r="70" spans="2:11" outlineLevel="1">
      <c r="B70" s="408"/>
      <c r="C70" s="7" t="s">
        <v>127</v>
      </c>
      <c r="D70" s="14" t="s">
        <v>94</v>
      </c>
      <c r="E70" s="295">
        <f>'Στοιχεία υφιστάμενου δικτύου'!J69</f>
        <v>278449</v>
      </c>
      <c r="F70" s="133">
        <f t="shared" ref="F70:H70" si="13">F72+F74+F76+F78+F80+F82</f>
        <v>283949</v>
      </c>
      <c r="G70" s="133">
        <f t="shared" si="13"/>
        <v>297249</v>
      </c>
      <c r="H70" s="133">
        <f t="shared" si="13"/>
        <v>310349</v>
      </c>
      <c r="I70" s="133">
        <f>I72+I74+I76+I78+I80+I82</f>
        <v>323025</v>
      </c>
      <c r="J70" s="133">
        <f t="shared" si="12"/>
        <v>335080</v>
      </c>
      <c r="K70" s="29"/>
    </row>
    <row r="71" spans="2:11" ht="15" customHeight="1" outlineLevel="1">
      <c r="B71" s="407" t="s">
        <v>92</v>
      </c>
      <c r="C71" s="5" t="s">
        <v>124</v>
      </c>
      <c r="D71" s="13" t="s">
        <v>94</v>
      </c>
      <c r="E71" s="294">
        <f>'Στοιχεία υφιστάμενου δικτύου'!J70</f>
        <v>6141</v>
      </c>
      <c r="F71" s="132">
        <f>'Ενεργοί Πελάτες'!X52</f>
        <v>5457</v>
      </c>
      <c r="G71" s="132">
        <f>'Ενεργοί Πελάτες'!AA52</f>
        <v>13199</v>
      </c>
      <c r="H71" s="132">
        <f>'Ενεργοί Πελάτες'!AD52</f>
        <v>13014</v>
      </c>
      <c r="I71" s="132">
        <f>'Ενεργοί Πελάτες'!AG52</f>
        <v>12590</v>
      </c>
      <c r="J71" s="132">
        <f>'Ενεργοί Πελάτες'!AJ52</f>
        <v>11976</v>
      </c>
      <c r="K71" s="132">
        <f>SUM(F71:J71)</f>
        <v>56236</v>
      </c>
    </row>
    <row r="72" spans="2:11" outlineLevel="1">
      <c r="B72" s="408"/>
      <c r="C72" s="7" t="s">
        <v>127</v>
      </c>
      <c r="D72" s="14" t="s">
        <v>94</v>
      </c>
      <c r="E72" s="295">
        <f>'Στοιχεία υφιστάμενου δικτύου'!J71</f>
        <v>273122</v>
      </c>
      <c r="F72" s="133">
        <f>E72+F71</f>
        <v>278579</v>
      </c>
      <c r="G72" s="133">
        <f>F72+G71</f>
        <v>291778</v>
      </c>
      <c r="H72" s="133">
        <f t="shared" ref="H72:J72" si="14">G72+H71</f>
        <v>304792</v>
      </c>
      <c r="I72" s="133">
        <f t="shared" si="14"/>
        <v>317382</v>
      </c>
      <c r="J72" s="133">
        <f t="shared" si="14"/>
        <v>329358</v>
      </c>
      <c r="K72" s="29"/>
    </row>
    <row r="73" spans="2:11" ht="15" customHeight="1" outlineLevel="1">
      <c r="B73" s="407" t="s">
        <v>97</v>
      </c>
      <c r="C73" s="5" t="s">
        <v>124</v>
      </c>
      <c r="D73" s="13" t="s">
        <v>94</v>
      </c>
      <c r="E73" s="294">
        <f>'Στοιχεία υφιστάμενου δικτύου'!J72</f>
        <v>3</v>
      </c>
      <c r="F73" s="132">
        <f>'Ενεργοί Πελάτες'!X75</f>
        <v>6</v>
      </c>
      <c r="G73" s="132">
        <f>'Ενεργοί Πελάτες'!AA75</f>
        <v>3</v>
      </c>
      <c r="H73" s="132">
        <f>'Ενεργοί Πελάτες'!AD75</f>
        <v>3</v>
      </c>
      <c r="I73" s="132">
        <f>'Ενεργοί Πελάτες'!AG75</f>
        <v>4</v>
      </c>
      <c r="J73" s="132">
        <f>'Ενεργοί Πελάτες'!AJ75</f>
        <v>1</v>
      </c>
      <c r="K73" s="132">
        <f>SUM(F73:J73)</f>
        <v>17</v>
      </c>
    </row>
    <row r="74" spans="2:11" outlineLevel="1">
      <c r="B74" s="408"/>
      <c r="C74" s="7" t="s">
        <v>127</v>
      </c>
      <c r="D74" s="14" t="s">
        <v>94</v>
      </c>
      <c r="E74" s="295">
        <f>'Στοιχεία υφιστάμενου δικτύου'!J73</f>
        <v>46</v>
      </c>
      <c r="F74" s="133">
        <f>E74+F73</f>
        <v>52</v>
      </c>
      <c r="G74" s="133">
        <f>F74+G73</f>
        <v>55</v>
      </c>
      <c r="H74" s="133">
        <f t="shared" ref="H74:J74" si="15">G74+H73</f>
        <v>58</v>
      </c>
      <c r="I74" s="133">
        <f t="shared" si="15"/>
        <v>62</v>
      </c>
      <c r="J74" s="133">
        <f t="shared" si="15"/>
        <v>63</v>
      </c>
      <c r="K74" s="29"/>
    </row>
    <row r="75" spans="2:11" outlineLevel="1">
      <c r="B75" s="407" t="s">
        <v>53</v>
      </c>
      <c r="C75" s="5" t="s">
        <v>124</v>
      </c>
      <c r="D75" s="13" t="s">
        <v>94</v>
      </c>
      <c r="E75" s="294">
        <f>'Στοιχεία υφιστάμενου δικτύου'!J74</f>
        <v>-19</v>
      </c>
      <c r="F75" s="132">
        <f>'Ενεργοί Πελάτες'!X98</f>
        <v>12</v>
      </c>
      <c r="G75" s="132">
        <f>'Ενεργοί Πελάτες'!AA98</f>
        <v>88</v>
      </c>
      <c r="H75" s="132">
        <f>'Ενεργοί Πελάτες'!AD98</f>
        <v>75</v>
      </c>
      <c r="I75" s="132">
        <f>'Ενεργοί Πελάτες'!AG98</f>
        <v>75</v>
      </c>
      <c r="J75" s="132">
        <f>'Ενεργοί Πελάτες'!AJ98</f>
        <v>71</v>
      </c>
      <c r="K75" s="132">
        <f>SUM(F75:J75)</f>
        <v>321</v>
      </c>
    </row>
    <row r="76" spans="2:11" outlineLevel="1">
      <c r="B76" s="408"/>
      <c r="C76" s="7" t="s">
        <v>127</v>
      </c>
      <c r="D76" s="14" t="s">
        <v>94</v>
      </c>
      <c r="E76" s="295">
        <f>'Στοιχεία υφιστάμενου δικτύου'!J75</f>
        <v>4058</v>
      </c>
      <c r="F76" s="133">
        <f>E76+F75</f>
        <v>4070</v>
      </c>
      <c r="G76" s="133">
        <f>F76+G75</f>
        <v>4158</v>
      </c>
      <c r="H76" s="133">
        <f t="shared" ref="H76:J76" si="16">G76+H75</f>
        <v>4233</v>
      </c>
      <c r="I76" s="133">
        <f t="shared" si="16"/>
        <v>4308</v>
      </c>
      <c r="J76" s="133">
        <f t="shared" si="16"/>
        <v>4379</v>
      </c>
      <c r="K76" s="29"/>
    </row>
    <row r="77" spans="2:11" ht="15" customHeight="1" outlineLevel="1">
      <c r="B77" s="407" t="s">
        <v>103</v>
      </c>
      <c r="C77" s="5" t="s">
        <v>124</v>
      </c>
      <c r="D77" s="13" t="s">
        <v>94</v>
      </c>
      <c r="E77" s="294">
        <f>'Στοιχεία υφιστάμενου δικτύου'!J76</f>
        <v>-10</v>
      </c>
      <c r="F77" s="132">
        <f>'Ενεργοί Πελάτες'!X120</f>
        <v>24</v>
      </c>
      <c r="G77" s="132">
        <f>'Ενεργοί Πελάτες'!AA120</f>
        <v>9</v>
      </c>
      <c r="H77" s="132">
        <f>'Ενεργοί Πελάτες'!AD120</f>
        <v>7</v>
      </c>
      <c r="I77" s="132">
        <f>'Ενεργοί Πελάτες'!AG120</f>
        <v>6</v>
      </c>
      <c r="J77" s="132">
        <f>'Ενεργοί Πελάτες'!AJ120</f>
        <v>6</v>
      </c>
      <c r="K77" s="132">
        <f>SUM(F77:J77)</f>
        <v>52</v>
      </c>
    </row>
    <row r="78" spans="2:11" outlineLevel="1">
      <c r="B78" s="408"/>
      <c r="C78" s="7" t="s">
        <v>127</v>
      </c>
      <c r="D78" s="14" t="s">
        <v>94</v>
      </c>
      <c r="E78" s="295">
        <f>'Στοιχεία υφιστάμενου δικτύου'!J77</f>
        <v>1176</v>
      </c>
      <c r="F78" s="133">
        <f>E78+F77</f>
        <v>1200</v>
      </c>
      <c r="G78" s="133">
        <f>F78+G77</f>
        <v>1209</v>
      </c>
      <c r="H78" s="133">
        <f t="shared" ref="H78:J78" si="17">G78+H77</f>
        <v>1216</v>
      </c>
      <c r="I78" s="133">
        <f t="shared" si="17"/>
        <v>1222</v>
      </c>
      <c r="J78" s="133">
        <f t="shared" si="17"/>
        <v>1228</v>
      </c>
      <c r="K78" s="29"/>
    </row>
    <row r="79" spans="2:11" outlineLevel="1">
      <c r="B79" s="407" t="s">
        <v>99</v>
      </c>
      <c r="C79" s="5" t="s">
        <v>124</v>
      </c>
      <c r="D79" s="13" t="s">
        <v>94</v>
      </c>
      <c r="E79" s="294">
        <f>'Στοιχεία υφιστάμενου δικτύου'!J78</f>
        <v>1</v>
      </c>
      <c r="F79" s="132">
        <f>'Ενεργοί Πελάτες'!X142</f>
        <v>0</v>
      </c>
      <c r="G79" s="132">
        <f>'Ενεργοί Πελάτες'!AA142</f>
        <v>1</v>
      </c>
      <c r="H79" s="132">
        <f>'Ενεργοί Πελάτες'!AD142</f>
        <v>1</v>
      </c>
      <c r="I79" s="132">
        <f>'Ενεργοί Πελάτες'!AG142</f>
        <v>1</v>
      </c>
      <c r="J79" s="132">
        <f>'Ενεργοί Πελάτες'!AJ142</f>
        <v>1</v>
      </c>
      <c r="K79" s="132">
        <f>SUM(F79:J79)</f>
        <v>4</v>
      </c>
    </row>
    <row r="80" spans="2:11" outlineLevel="1">
      <c r="B80" s="408"/>
      <c r="C80" s="7" t="s">
        <v>127</v>
      </c>
      <c r="D80" s="14" t="s">
        <v>94</v>
      </c>
      <c r="E80" s="295">
        <f>'Στοιχεία υφιστάμενου δικτύου'!J79</f>
        <v>40</v>
      </c>
      <c r="F80" s="133">
        <f>E80+F79</f>
        <v>40</v>
      </c>
      <c r="G80" s="133">
        <f>F80+G79</f>
        <v>41</v>
      </c>
      <c r="H80" s="133">
        <f t="shared" ref="H80:J80" si="18">G80+H79</f>
        <v>42</v>
      </c>
      <c r="I80" s="133">
        <f t="shared" si="18"/>
        <v>43</v>
      </c>
      <c r="J80" s="133">
        <f t="shared" si="18"/>
        <v>44</v>
      </c>
      <c r="K80" s="29"/>
    </row>
    <row r="81" spans="2:11" ht="15" customHeight="1" outlineLevel="1">
      <c r="B81" s="407" t="s">
        <v>100</v>
      </c>
      <c r="C81" s="5" t="s">
        <v>124</v>
      </c>
      <c r="D81" s="13" t="s">
        <v>94</v>
      </c>
      <c r="E81" s="294">
        <f>'Στοιχεία υφιστάμενου δικτύου'!J80</f>
        <v>2</v>
      </c>
      <c r="F81" s="132">
        <f>'Ενεργοί Πελάτες'!X164</f>
        <v>1</v>
      </c>
      <c r="G81" s="132">
        <f>'Ενεργοί Πελάτες'!AA164</f>
        <v>0</v>
      </c>
      <c r="H81" s="132">
        <f>'Ενεργοί Πελάτες'!AD164</f>
        <v>0</v>
      </c>
      <c r="I81" s="132">
        <f>'Ενεργοί Πελάτες'!AG164</f>
        <v>0</v>
      </c>
      <c r="J81" s="132">
        <f>'Ενεργοί Πελάτες'!AJ164</f>
        <v>0</v>
      </c>
      <c r="K81" s="132">
        <f>SUM(F81:J81)</f>
        <v>1</v>
      </c>
    </row>
    <row r="82" spans="2:11" outlineLevel="1">
      <c r="B82" s="408"/>
      <c r="C82" s="7" t="s">
        <v>127</v>
      </c>
      <c r="D82" s="14" t="s">
        <v>94</v>
      </c>
      <c r="E82" s="295">
        <f>'Στοιχεία υφιστάμενου δικτύου'!J81</f>
        <v>7</v>
      </c>
      <c r="F82" s="133">
        <f>E82+F81</f>
        <v>8</v>
      </c>
      <c r="G82" s="133">
        <f>F82+G81</f>
        <v>8</v>
      </c>
      <c r="H82" s="133">
        <f t="shared" ref="H82:J82" si="19">G82+H81</f>
        <v>8</v>
      </c>
      <c r="I82" s="133">
        <f t="shared" si="19"/>
        <v>8</v>
      </c>
      <c r="J82" s="133">
        <f t="shared" si="19"/>
        <v>8</v>
      </c>
      <c r="K82" s="29"/>
    </row>
    <row r="83" spans="2:11" outlineLevel="1">
      <c r="B83" s="16"/>
    </row>
    <row r="85" spans="2:11" ht="15.6">
      <c r="B85" s="422" t="s">
        <v>253</v>
      </c>
      <c r="C85" s="422"/>
      <c r="D85" s="422"/>
      <c r="E85" s="422"/>
      <c r="F85" s="422"/>
      <c r="G85" s="422"/>
      <c r="H85" s="422"/>
      <c r="I85" s="422"/>
      <c r="J85" s="422"/>
      <c r="K85" s="422"/>
    </row>
    <row r="86" spans="2:11" ht="4.9000000000000004" customHeight="1" outlineLevel="1"/>
    <row r="87" spans="2:11" outlineLevel="1">
      <c r="B87" s="409"/>
      <c r="C87" s="410"/>
      <c r="D87" s="9" t="s">
        <v>93</v>
      </c>
      <c r="E87" s="9">
        <f>$C$3-1</f>
        <v>2023</v>
      </c>
      <c r="F87" s="9">
        <f>$C$3</f>
        <v>2024</v>
      </c>
      <c r="G87" s="9">
        <f>$C$3+1</f>
        <v>2025</v>
      </c>
      <c r="H87" s="9">
        <f>$C$3+2</f>
        <v>2026</v>
      </c>
      <c r="I87" s="9">
        <f>$C$3+3</f>
        <v>2027</v>
      </c>
      <c r="J87" s="9">
        <f>$C$3+4</f>
        <v>2028</v>
      </c>
      <c r="K87" s="9" t="str">
        <f>F87&amp;" - "&amp;J87</f>
        <v>2024 - 2028</v>
      </c>
    </row>
    <row r="88" spans="2:11" ht="15" customHeight="1" outlineLevel="1">
      <c r="B88" s="415" t="s">
        <v>92</v>
      </c>
      <c r="C88" s="416"/>
      <c r="D88" s="13" t="s">
        <v>136</v>
      </c>
      <c r="E88" s="296">
        <f>IFERROR(E107/E72,0)</f>
        <v>7.0146302824573992</v>
      </c>
      <c r="F88" s="296">
        <f t="shared" ref="F88:J88" si="20">IFERROR(F107/F72,0)</f>
        <v>7.5303256237908203</v>
      </c>
      <c r="G88" s="296">
        <f t="shared" si="20"/>
        <v>7.4485567794693228</v>
      </c>
      <c r="H88" s="296">
        <f t="shared" si="20"/>
        <v>7.4431448331977217</v>
      </c>
      <c r="I88" s="296">
        <f t="shared" si="20"/>
        <v>7.440607847956092</v>
      </c>
      <c r="J88" s="296">
        <f t="shared" si="20"/>
        <v>7.4402564990071598</v>
      </c>
      <c r="K88" s="297">
        <f>SUM(E88:J88)</f>
        <v>44.317521865878518</v>
      </c>
    </row>
    <row r="89" spans="2:11" ht="15" customHeight="1" outlineLevel="1">
      <c r="B89" s="415" t="s">
        <v>97</v>
      </c>
      <c r="C89" s="416" t="s">
        <v>124</v>
      </c>
      <c r="D89" s="13" t="s">
        <v>136</v>
      </c>
      <c r="E89" s="296">
        <f>IFERROR(E112/E74,0)</f>
        <v>2.3534581649130435</v>
      </c>
      <c r="F89" s="296">
        <f t="shared" ref="F89:J89" si="21">IFERROR(F112/F74,0)</f>
        <v>1.9940938186224624</v>
      </c>
      <c r="G89" s="296">
        <f t="shared" si="21"/>
        <v>2.0727272727272728</v>
      </c>
      <c r="H89" s="296">
        <f t="shared" si="21"/>
        <v>2.0862068965517238</v>
      </c>
      <c r="I89" s="296">
        <f t="shared" si="21"/>
        <v>2.064516129032258</v>
      </c>
      <c r="J89" s="296">
        <f t="shared" si="21"/>
        <v>2.1111111111111112</v>
      </c>
      <c r="K89" s="297">
        <f t="shared" ref="K89:K93" si="22">SUM(E89:J89)</f>
        <v>12.682113392957872</v>
      </c>
    </row>
    <row r="90" spans="2:11" outlineLevel="1">
      <c r="B90" s="415" t="s">
        <v>53</v>
      </c>
      <c r="C90" s="416" t="s">
        <v>124</v>
      </c>
      <c r="D90" s="13" t="s">
        <v>136</v>
      </c>
      <c r="E90" s="296">
        <f>IFERROR(E117/E76,0)</f>
        <v>83.363443812889372</v>
      </c>
      <c r="F90" s="296">
        <f t="shared" ref="F90:J90" si="23">IFERROR(F117/F76,0)</f>
        <v>87.871205119605307</v>
      </c>
      <c r="G90" s="296">
        <f t="shared" si="23"/>
        <v>89.766955266955264</v>
      </c>
      <c r="H90" s="296">
        <f t="shared" si="23"/>
        <v>90.125679187337568</v>
      </c>
      <c r="I90" s="296">
        <f t="shared" si="23"/>
        <v>90.397864438254402</v>
      </c>
      <c r="J90" s="296">
        <f t="shared" si="23"/>
        <v>90.719113952957287</v>
      </c>
      <c r="K90" s="297">
        <f t="shared" si="22"/>
        <v>532.24426177799921</v>
      </c>
    </row>
    <row r="91" spans="2:11" ht="15" customHeight="1" outlineLevel="1">
      <c r="B91" s="415" t="s">
        <v>103</v>
      </c>
      <c r="C91" s="416" t="s">
        <v>124</v>
      </c>
      <c r="D91" s="13" t="s">
        <v>136</v>
      </c>
      <c r="E91" s="296">
        <f>IFERROR(E122/E78,0)</f>
        <v>50.537747409423446</v>
      </c>
      <c r="F91" s="296">
        <f t="shared" ref="F91:J91" si="24">IFERROR(F122/F78,0)</f>
        <v>67.66526638516433</v>
      </c>
      <c r="G91" s="296">
        <f t="shared" si="24"/>
        <v>68.766749379652623</v>
      </c>
      <c r="H91" s="296">
        <f t="shared" si="24"/>
        <v>68.824835526315795</v>
      </c>
      <c r="I91" s="296">
        <f t="shared" si="24"/>
        <v>68.85433715220951</v>
      </c>
      <c r="J91" s="296">
        <f t="shared" si="24"/>
        <v>68.85504885993484</v>
      </c>
      <c r="K91" s="297">
        <f t="shared" si="22"/>
        <v>393.50398471270057</v>
      </c>
    </row>
    <row r="92" spans="2:11" outlineLevel="1">
      <c r="B92" s="415" t="s">
        <v>99</v>
      </c>
      <c r="C92" s="416" t="s">
        <v>124</v>
      </c>
      <c r="D92" s="13" t="s">
        <v>136</v>
      </c>
      <c r="E92" s="296">
        <f>IFERROR(E127/E80,0)</f>
        <v>10352.1212</v>
      </c>
      <c r="F92" s="296">
        <f t="shared" ref="F92:J92" si="25">IFERROR(F127/F80,0)</f>
        <v>12110.870845257614</v>
      </c>
      <c r="G92" s="296">
        <f t="shared" si="25"/>
        <v>12107.170731707318</v>
      </c>
      <c r="H92" s="296">
        <f t="shared" si="25"/>
        <v>12110.738095238097</v>
      </c>
      <c r="I92" s="296">
        <f t="shared" si="25"/>
        <v>12114.116279069765</v>
      </c>
      <c r="J92" s="296">
        <f t="shared" si="25"/>
        <v>12117.363636363636</v>
      </c>
      <c r="K92" s="297">
        <f t="shared" si="22"/>
        <v>70912.38078763643</v>
      </c>
    </row>
    <row r="93" spans="2:11" ht="15" customHeight="1" outlineLevel="1">
      <c r="B93" s="415" t="s">
        <v>100</v>
      </c>
      <c r="C93" s="416" t="s">
        <v>124</v>
      </c>
      <c r="D93" s="11" t="s">
        <v>136</v>
      </c>
      <c r="E93" s="298">
        <f t="shared" ref="E93:J93" si="26">IFERROR(E132/E82,0)</f>
        <v>7954.8718571428562</v>
      </c>
      <c r="F93" s="298">
        <f t="shared" si="26"/>
        <v>8755.1472570454534</v>
      </c>
      <c r="G93" s="298">
        <f t="shared" si="26"/>
        <v>9197.125</v>
      </c>
      <c r="H93" s="298">
        <f t="shared" si="26"/>
        <v>9197.125</v>
      </c>
      <c r="I93" s="298">
        <f t="shared" si="26"/>
        <v>9197.125</v>
      </c>
      <c r="J93" s="298">
        <f t="shared" si="26"/>
        <v>9197.125</v>
      </c>
      <c r="K93" s="299">
        <f t="shared" si="22"/>
        <v>53498.519114188312</v>
      </c>
    </row>
    <row r="94" spans="2:11">
      <c r="B94" s="16"/>
    </row>
    <row r="95" spans="2:11" ht="15.6">
      <c r="B95" s="422" t="s">
        <v>254</v>
      </c>
      <c r="C95" s="422"/>
      <c r="D95" s="422"/>
      <c r="E95" s="422"/>
      <c r="F95" s="422"/>
      <c r="G95" s="422"/>
      <c r="H95" s="422"/>
      <c r="I95" s="422"/>
      <c r="J95" s="422"/>
      <c r="K95" s="422"/>
    </row>
    <row r="96" spans="2:11" ht="4.9000000000000004" customHeight="1" outlineLevel="1"/>
    <row r="97" spans="2:11" outlineLevel="1">
      <c r="B97" s="409"/>
      <c r="C97" s="410"/>
      <c r="D97" s="9" t="s">
        <v>93</v>
      </c>
      <c r="E97" s="9">
        <f>$C$3-1</f>
        <v>2023</v>
      </c>
      <c r="F97" s="63">
        <f>$C$3</f>
        <v>2024</v>
      </c>
      <c r="G97" s="63">
        <f>$C$3+1</f>
        <v>2025</v>
      </c>
      <c r="H97" s="9">
        <f>$C$3+2</f>
        <v>2026</v>
      </c>
      <c r="I97" s="9">
        <f>$C$3+3</f>
        <v>2027</v>
      </c>
      <c r="J97" s="9">
        <f>$C$3+4</f>
        <v>2028</v>
      </c>
      <c r="K97" s="9" t="str">
        <f>F97&amp;" - "&amp;J97</f>
        <v>2024 - 2028</v>
      </c>
    </row>
    <row r="98" spans="2:11" ht="43.5" outlineLevel="1">
      <c r="B98" s="407" t="s">
        <v>131</v>
      </c>
      <c r="C98" s="187" t="s">
        <v>255</v>
      </c>
      <c r="D98" s="190" t="s">
        <v>102</v>
      </c>
      <c r="E98" s="300"/>
      <c r="F98" s="301">
        <f>F103+F108+F113+F118+F123+F128</f>
        <v>26278.525807000271</v>
      </c>
      <c r="G98" s="301">
        <f t="shared" ref="G98:J98" si="27">G103+G108+G113+G118+G123+G128</f>
        <v>112111.08358195603</v>
      </c>
      <c r="H98" s="301">
        <f t="shared" si="27"/>
        <v>229876.90571275842</v>
      </c>
      <c r="I98" s="301">
        <f t="shared" si="27"/>
        <v>344685.57967710763</v>
      </c>
      <c r="J98" s="301">
        <f t="shared" si="27"/>
        <v>455406.29881313583</v>
      </c>
      <c r="K98" s="301">
        <f>SUM(F98:J98)</f>
        <v>1168358.3935919581</v>
      </c>
    </row>
    <row r="99" spans="2:11" ht="39.6" outlineLevel="1">
      <c r="B99" s="427"/>
      <c r="C99" s="188" t="s">
        <v>256</v>
      </c>
      <c r="D99" s="191" t="s">
        <v>102</v>
      </c>
      <c r="E99" s="302"/>
      <c r="F99" s="303">
        <f>F104+F109+F114+F119+F124+F129</f>
        <v>26278.525807000271</v>
      </c>
      <c r="G99" s="303">
        <f t="shared" ref="G99:J99" si="28">G104+G109+G114+G119+G124+G129</f>
        <v>59554.031967955503</v>
      </c>
      <c r="H99" s="303">
        <f t="shared" si="28"/>
        <v>58211.790162846904</v>
      </c>
      <c r="I99" s="303">
        <f t="shared" si="28"/>
        <v>56596.883801502321</v>
      </c>
      <c r="J99" s="303">
        <f t="shared" si="28"/>
        <v>54123.835334525822</v>
      </c>
      <c r="K99" s="304"/>
    </row>
    <row r="100" spans="2:11" ht="26.45" outlineLevel="1">
      <c r="B100" s="427"/>
      <c r="C100" s="189" t="s">
        <v>257</v>
      </c>
      <c r="D100" s="192" t="s">
        <v>102</v>
      </c>
      <c r="E100" s="305"/>
      <c r="F100" s="305"/>
      <c r="G100" s="306">
        <f t="shared" ref="G100:J100" si="29">G105+G110+G115+G120+G125+G130</f>
        <v>52557.051614000542</v>
      </c>
      <c r="H100" s="306">
        <f t="shared" si="29"/>
        <v>171665.11554991151</v>
      </c>
      <c r="I100" s="306">
        <f t="shared" si="29"/>
        <v>288088.69587560534</v>
      </c>
      <c r="J100" s="306">
        <f t="shared" si="29"/>
        <v>401282.46347861004</v>
      </c>
      <c r="K100" s="307"/>
    </row>
    <row r="101" spans="2:11" ht="43.5" outlineLevel="1">
      <c r="B101" s="427"/>
      <c r="C101" s="115" t="s">
        <v>139</v>
      </c>
      <c r="D101" s="193" t="s">
        <v>102</v>
      </c>
      <c r="E101" s="308"/>
      <c r="F101" s="309">
        <f>F106+F111+F116+F121+F126+F131</f>
        <v>3064925.8853872502</v>
      </c>
      <c r="G101" s="309">
        <f t="shared" ref="G101:J101" si="30">G106+G111+G116+G121+G126+G131</f>
        <v>3087688.9164180444</v>
      </c>
      <c r="H101" s="309">
        <f t="shared" si="30"/>
        <v>3086276.0942872418</v>
      </c>
      <c r="I101" s="309">
        <f t="shared" si="30"/>
        <v>3085015.4203228927</v>
      </c>
      <c r="J101" s="309">
        <f t="shared" si="30"/>
        <v>3083788.7011868642</v>
      </c>
      <c r="K101" s="310"/>
    </row>
    <row r="102" spans="2:11" outlineLevel="1">
      <c r="B102" s="408"/>
      <c r="C102" s="7" t="s">
        <v>258</v>
      </c>
      <c r="D102" s="27" t="s">
        <v>102</v>
      </c>
      <c r="E102" s="301">
        <f>'Στοιχεία υφιστάμενου δικτύου'!J87</f>
        <v>2783448.3080271026</v>
      </c>
      <c r="F102" s="311">
        <f>F107+F112+F117+F122+F127+F132</f>
        <v>3091204.4111942505</v>
      </c>
      <c r="G102" s="311">
        <f t="shared" ref="G102:J102" si="31">G107+G112+G117+G122+G127+G132</f>
        <v>3199800</v>
      </c>
      <c r="H102" s="311">
        <f t="shared" si="31"/>
        <v>3316153</v>
      </c>
      <c r="I102" s="311">
        <f t="shared" si="31"/>
        <v>3429701.0000000005</v>
      </c>
      <c r="J102" s="311">
        <f t="shared" si="31"/>
        <v>3539195</v>
      </c>
      <c r="K102" s="301">
        <f>SUM(F102:J102)</f>
        <v>16576053.41119425</v>
      </c>
    </row>
    <row r="103" spans="2:11" ht="43.5" outlineLevel="1">
      <c r="B103" s="407" t="s">
        <v>92</v>
      </c>
      <c r="C103" s="187" t="s">
        <v>255</v>
      </c>
      <c r="D103" s="190" t="s">
        <v>102</v>
      </c>
      <c r="E103" s="300"/>
      <c r="F103" s="301">
        <f>F104+F105</f>
        <v>20356.1879370729</v>
      </c>
      <c r="G103" s="301">
        <f>G104+G105</f>
        <v>89948.462475103326</v>
      </c>
      <c r="H103" s="301">
        <f t="shared" ref="H103:J103" si="32">H104+H105</f>
        <v>187730.53218272509</v>
      </c>
      <c r="I103" s="301">
        <f t="shared" si="32"/>
        <v>283240.8557929165</v>
      </c>
      <c r="J103" s="301">
        <f t="shared" si="32"/>
        <v>374879.13925674884</v>
      </c>
      <c r="K103" s="301">
        <f>SUM(F103:J103)</f>
        <v>956155.17764456663</v>
      </c>
    </row>
    <row r="104" spans="2:11" ht="39.6" outlineLevel="1">
      <c r="B104" s="427"/>
      <c r="C104" s="188" t="s">
        <v>256</v>
      </c>
      <c r="D104" s="191" t="s">
        <v>102</v>
      </c>
      <c r="E104" s="302"/>
      <c r="F104" s="303">
        <f>'Διανεμόμενες ποσότητες αερίου'!R54</f>
        <v>20356.1879370729</v>
      </c>
      <c r="G104" s="303">
        <f>'Διανεμόμενες ποσότητες αερίου'!V54</f>
        <v>49236.086600957526</v>
      </c>
      <c r="H104" s="303">
        <f>'Διανεμόμενες ποσότητες αερίου'!AB54</f>
        <v>48545.983106664229</v>
      </c>
      <c r="I104" s="303">
        <f>'Διανεμόμενες ποσότητες αερίου'!AH54</f>
        <v>46964.340503527172</v>
      </c>
      <c r="J104" s="303">
        <f>'Διανεμόμενες ποσότητες αερίου'!AN54</f>
        <v>44673.942960305125</v>
      </c>
      <c r="K104" s="304"/>
    </row>
    <row r="105" spans="2:11" ht="26.45" outlineLevel="1">
      <c r="B105" s="427"/>
      <c r="C105" s="189" t="s">
        <v>257</v>
      </c>
      <c r="D105" s="192" t="s">
        <v>102</v>
      </c>
      <c r="E105" s="305"/>
      <c r="F105" s="305"/>
      <c r="G105" s="306">
        <f>'Διανεμόμενες ποσότητες αερίου'!W54</f>
        <v>40712.3758741458</v>
      </c>
      <c r="H105" s="306">
        <f>'Διανεμόμενες ποσότητες αερίου'!AC54</f>
        <v>139184.54907606085</v>
      </c>
      <c r="I105" s="306">
        <f>'Διανεμόμενες ποσότητες αερίου'!AI54</f>
        <v>236276.51528938935</v>
      </c>
      <c r="J105" s="306">
        <f>'Διανεμόμενες ποσότητες αερίου'!AO54</f>
        <v>330205.1962964437</v>
      </c>
      <c r="K105" s="307"/>
    </row>
    <row r="106" spans="2:11" ht="43.5" outlineLevel="1">
      <c r="B106" s="427"/>
      <c r="C106" s="115" t="s">
        <v>139</v>
      </c>
      <c r="D106" s="193" t="s">
        <v>102</v>
      </c>
      <c r="E106" s="308"/>
      <c r="F106" s="309">
        <f>'Διανεμόμενες ποσότητες αερίου'!S54</f>
        <v>2077434.3940129499</v>
      </c>
      <c r="G106" s="309">
        <f>'Διανεμόμενες ποσότητες αερίου'!Y54</f>
        <v>2083376.5375248967</v>
      </c>
      <c r="H106" s="309">
        <f>'Διανεμόμενες ποσότητες αερίου'!AE54</f>
        <v>2080880.4678172751</v>
      </c>
      <c r="I106" s="309">
        <f>'Διανεμόμενες ποσότητες αερίου'!AK54</f>
        <v>2078274.1442070839</v>
      </c>
      <c r="J106" s="309">
        <f>'Διανεμόμενες ποσότητες αερίου'!AQ54</f>
        <v>2075628.8607432514</v>
      </c>
      <c r="K106" s="310"/>
    </row>
    <row r="107" spans="2:11" outlineLevel="1">
      <c r="B107" s="408"/>
      <c r="C107" s="7" t="s">
        <v>258</v>
      </c>
      <c r="D107" s="27" t="s">
        <v>102</v>
      </c>
      <c r="E107" s="301">
        <f>'Στοιχεία υφιστάμενου δικτύου'!J88</f>
        <v>1915849.8520053297</v>
      </c>
      <c r="F107" s="311">
        <f>F103+F106</f>
        <v>2097790.5819500228</v>
      </c>
      <c r="G107" s="311">
        <f t="shared" ref="G107:J107" si="33">G103+G106</f>
        <v>2173325</v>
      </c>
      <c r="H107" s="311">
        <f t="shared" si="33"/>
        <v>2268611</v>
      </c>
      <c r="I107" s="311">
        <f t="shared" si="33"/>
        <v>2361515.0000000005</v>
      </c>
      <c r="J107" s="311">
        <f t="shared" si="33"/>
        <v>2450508</v>
      </c>
      <c r="K107" s="301">
        <f>SUM(F107:J107)</f>
        <v>11351749.581950024</v>
      </c>
    </row>
    <row r="108" spans="2:11" ht="43.5" outlineLevel="1">
      <c r="B108" s="407" t="s">
        <v>97</v>
      </c>
      <c r="C108" s="187" t="s">
        <v>255</v>
      </c>
      <c r="D108" s="190" t="s">
        <v>102</v>
      </c>
      <c r="E108" s="300"/>
      <c r="F108" s="301">
        <f>F109+F110</f>
        <v>6.1971931368268978</v>
      </c>
      <c r="G108" s="301">
        <f t="shared" ref="G108" si="34">G109+G110</f>
        <v>15.492982842067244</v>
      </c>
      <c r="H108" s="301">
        <f t="shared" ref="H108" si="35">H109+H110</f>
        <v>21.690175978894143</v>
      </c>
      <c r="I108" s="301">
        <f t="shared" ref="I108" si="36">I109+I110</f>
        <v>28.920234638525521</v>
      </c>
      <c r="J108" s="301">
        <f t="shared" ref="J108" si="37">J109+J110</f>
        <v>34.08456225254794</v>
      </c>
      <c r="K108" s="301">
        <f>SUM(F108:J108)</f>
        <v>106.38514884886175</v>
      </c>
    </row>
    <row r="109" spans="2:11" ht="39.6" outlineLevel="1">
      <c r="B109" s="427"/>
      <c r="C109" s="188" t="s">
        <v>256</v>
      </c>
      <c r="D109" s="191" t="s">
        <v>102</v>
      </c>
      <c r="E109" s="302"/>
      <c r="F109" s="303">
        <f>'Διανεμόμενες ποσότητες αερίου'!R77</f>
        <v>6.1971931368268978</v>
      </c>
      <c r="G109" s="303">
        <f>'Διανεμόμενες ποσότητες αερίου'!V77</f>
        <v>3.0985965684134489</v>
      </c>
      <c r="H109" s="303">
        <f>'Διανεμόμενες ποσότητες αερίου'!AB77</f>
        <v>3.0985965684134489</v>
      </c>
      <c r="I109" s="303">
        <f>'Διανεμόμενες ποσότητες αερίου'!AH77</f>
        <v>4.1314620912179318</v>
      </c>
      <c r="J109" s="303">
        <f>'Διανεμόμενες ποσότητες αερίου'!AN77</f>
        <v>1.032865522804483</v>
      </c>
      <c r="K109" s="304"/>
    </row>
    <row r="110" spans="2:11" ht="26.45" outlineLevel="1">
      <c r="B110" s="427"/>
      <c r="C110" s="189" t="s">
        <v>257</v>
      </c>
      <c r="D110" s="192" t="s">
        <v>102</v>
      </c>
      <c r="E110" s="305"/>
      <c r="F110" s="305"/>
      <c r="G110" s="306">
        <f>'Διανεμόμενες ποσότητες αερίου'!W77</f>
        <v>12.394386273653796</v>
      </c>
      <c r="H110" s="306">
        <f>'Διανεμόμενες ποσότητες αερίου'!AC77</f>
        <v>18.591579410480694</v>
      </c>
      <c r="I110" s="306">
        <f>'Διανεμόμενες ποσότητες αερίου'!AI77</f>
        <v>24.788772547307591</v>
      </c>
      <c r="J110" s="306">
        <f>'Διανεμόμενες ποσότητες αερίου'!AO77</f>
        <v>33.051696729743455</v>
      </c>
      <c r="K110" s="307"/>
    </row>
    <row r="111" spans="2:11" ht="43.5" outlineLevel="1">
      <c r="B111" s="427"/>
      <c r="C111" s="115" t="s">
        <v>139</v>
      </c>
      <c r="D111" s="193" t="s">
        <v>102</v>
      </c>
      <c r="E111" s="308"/>
      <c r="F111" s="309">
        <f>'Διανεμόμενες ποσότητες αερίου'!S77</f>
        <v>97.495685431541148</v>
      </c>
      <c r="G111" s="309">
        <f>'Διανεμόμενες ποσότητες αερίου'!Y77</f>
        <v>98.507017157932751</v>
      </c>
      <c r="H111" s="309">
        <f>'Διανεμόμενες ποσότητες αερίου'!AE77</f>
        <v>99.30982402110584</v>
      </c>
      <c r="I111" s="309">
        <f>'Διανεμόμενες ποσότητες αερίου'!AK77</f>
        <v>99.079765361474472</v>
      </c>
      <c r="J111" s="309">
        <f>'Διανεμόμενες ποσότητες αερίου'!AQ77</f>
        <v>98.915437747452074</v>
      </c>
      <c r="K111" s="310"/>
    </row>
    <row r="112" spans="2:11" outlineLevel="1">
      <c r="B112" s="408"/>
      <c r="C112" s="7" t="s">
        <v>258</v>
      </c>
      <c r="D112" s="27" t="s">
        <v>102</v>
      </c>
      <c r="E112" s="301">
        <f>'Στοιχεία υφιστάμενου δικτύου'!J89</f>
        <v>108.25907558599999</v>
      </c>
      <c r="F112" s="311">
        <f>F108+F111</f>
        <v>103.69287856836804</v>
      </c>
      <c r="G112" s="311">
        <f t="shared" ref="G112" si="38">G108+G111</f>
        <v>114</v>
      </c>
      <c r="H112" s="311">
        <f t="shared" ref="H112" si="39">H108+H111</f>
        <v>120.99999999999999</v>
      </c>
      <c r="I112" s="311">
        <f t="shared" ref="I112" si="40">I108+I111</f>
        <v>128</v>
      </c>
      <c r="J112" s="311">
        <f t="shared" ref="J112" si="41">J108+J111</f>
        <v>133</v>
      </c>
      <c r="K112" s="301">
        <f>SUM(F112:J112)</f>
        <v>599.69287856836809</v>
      </c>
    </row>
    <row r="113" spans="2:11" ht="43.5" outlineLevel="1">
      <c r="B113" s="407" t="s">
        <v>53</v>
      </c>
      <c r="C113" s="187" t="s">
        <v>255</v>
      </c>
      <c r="D113" s="190" t="s">
        <v>102</v>
      </c>
      <c r="E113" s="300"/>
      <c r="F113" s="301">
        <f>F114+F115</f>
        <v>538.65698155813186</v>
      </c>
      <c r="G113" s="301">
        <f t="shared" ref="G113" si="42">G114+G115</f>
        <v>5027.4651612092293</v>
      </c>
      <c r="H113" s="301">
        <f t="shared" ref="H113" si="43">H114+H115</f>
        <v>12344.222494040521</v>
      </c>
      <c r="I113" s="301">
        <f t="shared" ref="I113" si="44">I114+I115</f>
        <v>19077.434763517162</v>
      </c>
      <c r="J113" s="301">
        <f t="shared" ref="J113" si="45">J114+J115</f>
        <v>25631.094705807769</v>
      </c>
      <c r="K113" s="301">
        <f>SUM(F113:J113)</f>
        <v>62618.874106132818</v>
      </c>
    </row>
    <row r="114" spans="2:11" ht="39.6" outlineLevel="1">
      <c r="B114" s="427"/>
      <c r="C114" s="188" t="s">
        <v>256</v>
      </c>
      <c r="D114" s="191" t="s">
        <v>102</v>
      </c>
      <c r="E114" s="302"/>
      <c r="F114" s="303">
        <f>'Διανεμόμενες ποσότητες αερίου'!R100</f>
        <v>538.65698155813186</v>
      </c>
      <c r="G114" s="303">
        <f>'Διανεμόμενες ποσότητες αερίου'!V100</f>
        <v>3950.1511980929654</v>
      </c>
      <c r="H114" s="303">
        <f>'Διανεμόμενες ποσότητες αερίου'!AB100</f>
        <v>3366.6061347383229</v>
      </c>
      <c r="I114" s="303">
        <f>'Διανεμόμενες ποσότητες αερίου'!AH100</f>
        <v>3366.6061347383229</v>
      </c>
      <c r="J114" s="303">
        <f>'Διανεμόμενες ποσότητες αερίου'!AN100</f>
        <v>3187.0538075522795</v>
      </c>
      <c r="K114" s="304"/>
    </row>
    <row r="115" spans="2:11" ht="26.45" outlineLevel="1">
      <c r="B115" s="427"/>
      <c r="C115" s="189" t="s">
        <v>257</v>
      </c>
      <c r="D115" s="192" t="s">
        <v>102</v>
      </c>
      <c r="E115" s="305"/>
      <c r="F115" s="305"/>
      <c r="G115" s="306">
        <f>'Διανεμόμενες ποσότητες αερίου'!W100</f>
        <v>1077.3139631162637</v>
      </c>
      <c r="H115" s="306">
        <f>'Διανεμόμενες ποσότητες αερίου'!AC100</f>
        <v>8977.6163593021975</v>
      </c>
      <c r="I115" s="306">
        <f>'Διανεμόμενες ποσότητες αερίου'!AI100</f>
        <v>15710.82862877884</v>
      </c>
      <c r="J115" s="306">
        <f>'Διανεμόμενες ποσότητες αερίου'!AO100</f>
        <v>22444.040898255491</v>
      </c>
      <c r="K115" s="307"/>
    </row>
    <row r="116" spans="2:11" ht="43.5" outlineLevel="1">
      <c r="B116" s="427"/>
      <c r="C116" s="115" t="s">
        <v>139</v>
      </c>
      <c r="D116" s="193" t="s">
        <v>102</v>
      </c>
      <c r="E116" s="308"/>
      <c r="F116" s="309">
        <f>'Διανεμόμενες ποσότητες αερίου'!S100</f>
        <v>357097.14785523544</v>
      </c>
      <c r="G116" s="309">
        <f>'Διανεμόμενες ποσότητες αερίου'!Y100</f>
        <v>368223.53483879077</v>
      </c>
      <c r="H116" s="309">
        <f>'Διανεμόμενες ποσότητες αερίου'!AE100</f>
        <v>369157.77750595944</v>
      </c>
      <c r="I116" s="309">
        <f>'Διανεμόμενες ποσότητες αερίου'!AK100</f>
        <v>370356.56523648277</v>
      </c>
      <c r="J116" s="309">
        <f>'Διανεμόμενες ποσότητες αερίου'!AQ100</f>
        <v>371627.9052941922</v>
      </c>
      <c r="K116" s="310"/>
    </row>
    <row r="117" spans="2:11" outlineLevel="1">
      <c r="B117" s="408"/>
      <c r="C117" s="7" t="s">
        <v>258</v>
      </c>
      <c r="D117" s="27" t="s">
        <v>102</v>
      </c>
      <c r="E117" s="301">
        <f>'Στοιχεία υφιστάμενου δικτύου'!J90</f>
        <v>338288.85499270505</v>
      </c>
      <c r="F117" s="311">
        <f>F113+F116</f>
        <v>357635.80483679357</v>
      </c>
      <c r="G117" s="311">
        <f t="shared" ref="G117" si="46">G113+G116</f>
        <v>373251</v>
      </c>
      <c r="H117" s="311">
        <f t="shared" ref="H117" si="47">H113+H116</f>
        <v>381501.99999999994</v>
      </c>
      <c r="I117" s="311">
        <f t="shared" ref="I117" si="48">I113+I116</f>
        <v>389433.99999999994</v>
      </c>
      <c r="J117" s="311">
        <f t="shared" ref="J117" si="49">J113+J116</f>
        <v>397258.99999999994</v>
      </c>
      <c r="K117" s="301">
        <f>SUM(F117:J117)</f>
        <v>1899081.8048367936</v>
      </c>
    </row>
    <row r="118" spans="2:11" ht="43.5" outlineLevel="1">
      <c r="B118" s="407" t="s">
        <v>103</v>
      </c>
      <c r="C118" s="187" t="s">
        <v>255</v>
      </c>
      <c r="D118" s="190" t="s">
        <v>102</v>
      </c>
      <c r="E118" s="300"/>
      <c r="F118" s="301">
        <f>F119+F120</f>
        <v>823.11896952786526</v>
      </c>
      <c r="G118" s="301">
        <f t="shared" ref="G118" si="50">G119+G120</f>
        <v>1954.9075526286799</v>
      </c>
      <c r="H118" s="301">
        <f t="shared" ref="H118" si="51">H119+H120</f>
        <v>2503.6535323139233</v>
      </c>
      <c r="I118" s="301">
        <f t="shared" ref="I118" si="52">I119+I120</f>
        <v>2949.5096408081831</v>
      </c>
      <c r="J118" s="301">
        <f t="shared" ref="J118" si="53">J119+J120</f>
        <v>3361.0691255721154</v>
      </c>
      <c r="K118" s="301">
        <f>SUM(F118:J118)</f>
        <v>11592.258820850768</v>
      </c>
    </row>
    <row r="119" spans="2:11" ht="39.6" outlineLevel="1">
      <c r="B119" s="427"/>
      <c r="C119" s="188" t="s">
        <v>256</v>
      </c>
      <c r="D119" s="191" t="s">
        <v>102</v>
      </c>
      <c r="E119" s="302"/>
      <c r="F119" s="303">
        <f>'Διανεμόμενες ποσότητες αερίου'!R123</f>
        <v>823.11896952786526</v>
      </c>
      <c r="G119" s="303">
        <f>'Διανεμόμενες ποσότητες αερίου'!V123</f>
        <v>308.66961357294946</v>
      </c>
      <c r="H119" s="303">
        <f>'Διανεμόμενες ποσότητες αερίου'!AB123</f>
        <v>240.07636611229401</v>
      </c>
      <c r="I119" s="303">
        <f>'Διανεμόμενες ποσότητες αερίου'!AH123</f>
        <v>205.77974238196629</v>
      </c>
      <c r="J119" s="303">
        <f>'Διανεμόμενες ποσότητες αερίου'!AN123</f>
        <v>205.77974238196629</v>
      </c>
      <c r="K119" s="304"/>
    </row>
    <row r="120" spans="2:11" ht="26.45" outlineLevel="1">
      <c r="B120" s="427"/>
      <c r="C120" s="189" t="s">
        <v>257</v>
      </c>
      <c r="D120" s="192" t="s">
        <v>102</v>
      </c>
      <c r="E120" s="305"/>
      <c r="F120" s="305"/>
      <c r="G120" s="306">
        <f>'Διανεμόμενες ποσότητες αερίου'!W123</f>
        <v>1646.2379390557305</v>
      </c>
      <c r="H120" s="306">
        <f>'Διανεμόμενες ποσότητες αερίου'!AC123</f>
        <v>2263.5771662016291</v>
      </c>
      <c r="I120" s="306">
        <f>'Διανεμόμενες ποσότητες αερίου'!AI123</f>
        <v>2743.729898426217</v>
      </c>
      <c r="J120" s="306">
        <f>'Διανεμόμενες ποσότητες αερίου'!AO123</f>
        <v>3155.2893831901492</v>
      </c>
      <c r="K120" s="307"/>
    </row>
    <row r="121" spans="2:11" ht="43.5" outlineLevel="1">
      <c r="B121" s="427"/>
      <c r="C121" s="115" t="s">
        <v>139</v>
      </c>
      <c r="D121" s="193" t="s">
        <v>102</v>
      </c>
      <c r="E121" s="308"/>
      <c r="F121" s="309">
        <f>'Διανεμόμενες ποσότητες αερίου'!S123</f>
        <v>80375.200692669328</v>
      </c>
      <c r="G121" s="309">
        <f>'Διανεμόμενες ποσότητες αερίου'!Y123</f>
        <v>81184.092447371338</v>
      </c>
      <c r="H121" s="309">
        <f>'Διανεμόμενες ποσότητες αερίου'!AE123</f>
        <v>81187.346467686075</v>
      </c>
      <c r="I121" s="309">
        <f>'Διανεμόμενες ποσότητες αερίου'!AK123</f>
        <v>81190.490359191841</v>
      </c>
      <c r="J121" s="309">
        <f>'Διανεμόμενες ποσότητες αερίου'!AQ123</f>
        <v>81192.930874427868</v>
      </c>
      <c r="K121" s="310"/>
    </row>
    <row r="122" spans="2:11" outlineLevel="1">
      <c r="B122" s="408"/>
      <c r="C122" s="7" t="s">
        <v>258</v>
      </c>
      <c r="D122" s="27" t="s">
        <v>102</v>
      </c>
      <c r="E122" s="301">
        <f>'Στοιχεία υφιστάμενου δικτύου'!J91</f>
        <v>59432.390953481976</v>
      </c>
      <c r="F122" s="311">
        <f>F118+F121</f>
        <v>81198.319662197187</v>
      </c>
      <c r="G122" s="311">
        <f t="shared" ref="G122" si="54">G118+G121</f>
        <v>83139.000000000015</v>
      </c>
      <c r="H122" s="311">
        <f t="shared" ref="H122" si="55">H118+H121</f>
        <v>83691</v>
      </c>
      <c r="I122" s="311">
        <f t="shared" ref="I122" si="56">I118+I121</f>
        <v>84140.000000000029</v>
      </c>
      <c r="J122" s="311">
        <f t="shared" ref="J122" si="57">J118+J121</f>
        <v>84553.999999999985</v>
      </c>
      <c r="K122" s="301">
        <f>SUM(F122:J122)</f>
        <v>416722.31966219726</v>
      </c>
    </row>
    <row r="123" spans="2:11" ht="43.5" outlineLevel="1">
      <c r="B123" s="407" t="s">
        <v>99</v>
      </c>
      <c r="C123" s="187" t="s">
        <v>255</v>
      </c>
      <c r="D123" s="190" t="s">
        <v>102</v>
      </c>
      <c r="E123" s="300"/>
      <c r="F123" s="301">
        <f>F124+F125</f>
        <v>0</v>
      </c>
      <c r="G123" s="301">
        <f t="shared" ref="G123" si="58">G124+G125</f>
        <v>6056.0259587636438</v>
      </c>
      <c r="H123" s="301">
        <f t="shared" ref="H123" si="59">H124+H125</f>
        <v>18168.077876290932</v>
      </c>
      <c r="I123" s="301">
        <f t="shared" ref="I123" si="60">I124+I125</f>
        <v>30280.129793818218</v>
      </c>
      <c r="J123" s="301">
        <f t="shared" ref="J123" si="61">J124+J125</f>
        <v>42392.181711345511</v>
      </c>
      <c r="K123" s="301">
        <f>SUM(F123:J123)</f>
        <v>96896.415340218315</v>
      </c>
    </row>
    <row r="124" spans="2:11" ht="39.6" outlineLevel="1">
      <c r="B124" s="427"/>
      <c r="C124" s="188" t="s">
        <v>256</v>
      </c>
      <c r="D124" s="191" t="s">
        <v>102</v>
      </c>
      <c r="E124" s="302"/>
      <c r="F124" s="303">
        <f>'Διανεμόμενες ποσότητες αερίου'!R146</f>
        <v>0</v>
      </c>
      <c r="G124" s="303">
        <f>'Διανεμόμενες ποσότητες αερίου'!V146</f>
        <v>6056.0259587636438</v>
      </c>
      <c r="H124" s="303">
        <f>'Διανεμόμενες ποσότητες αερίου'!AB146</f>
        <v>6056.0259587636438</v>
      </c>
      <c r="I124" s="303">
        <f>'Διανεμόμενες ποσότητες αερίου'!AH146</f>
        <v>6056.0259587636438</v>
      </c>
      <c r="J124" s="303">
        <f>'Διανεμόμενες ποσότητες αερίου'!AN146</f>
        <v>6056.0259587636438</v>
      </c>
      <c r="K124" s="304"/>
    </row>
    <row r="125" spans="2:11" ht="26.45" outlineLevel="1">
      <c r="B125" s="427"/>
      <c r="C125" s="189" t="s">
        <v>257</v>
      </c>
      <c r="D125" s="192" t="s">
        <v>102</v>
      </c>
      <c r="E125" s="305"/>
      <c r="F125" s="305"/>
      <c r="G125" s="306">
        <f>'Διανεμόμενες ποσότητες αερίου'!W146</f>
        <v>0</v>
      </c>
      <c r="H125" s="306">
        <f>'Διανεμόμενες ποσότητες αερίου'!AC146</f>
        <v>12112.051917527288</v>
      </c>
      <c r="I125" s="306">
        <f>'Διανεμόμενες ποσότητες αερίου'!AI146</f>
        <v>24224.103835054575</v>
      </c>
      <c r="J125" s="306">
        <f>'Διανεμόμενες ποσότητες αερίου'!AO146</f>
        <v>36336.155752581864</v>
      </c>
      <c r="K125" s="307"/>
    </row>
    <row r="126" spans="2:11" ht="43.5" outlineLevel="1">
      <c r="B126" s="427"/>
      <c r="C126" s="115" t="s">
        <v>139</v>
      </c>
      <c r="D126" s="193" t="s">
        <v>102</v>
      </c>
      <c r="E126" s="308"/>
      <c r="F126" s="309">
        <f>'Διανεμόμενες ποσότητες αερίου'!S146</f>
        <v>484434.83381030458</v>
      </c>
      <c r="G126" s="309">
        <f>'Διανεμόμενες ποσότητες αερίου'!Y146</f>
        <v>490337.97404123633</v>
      </c>
      <c r="H126" s="309">
        <f>'Διανεμόμενες ποσότητες αερίου'!AE146</f>
        <v>490482.92212370911</v>
      </c>
      <c r="I126" s="309">
        <f>'Διανεμόμενες ποσότητες αερίου'!AK146</f>
        <v>490626.87020618172</v>
      </c>
      <c r="J126" s="309">
        <f>'Διανεμόμενες ποσότητες αερίου'!AQ146</f>
        <v>490771.8182886545</v>
      </c>
      <c r="K126" s="310"/>
    </row>
    <row r="127" spans="2:11" outlineLevel="1">
      <c r="B127" s="408"/>
      <c r="C127" s="7" t="s">
        <v>258</v>
      </c>
      <c r="D127" s="27" t="s">
        <v>102</v>
      </c>
      <c r="E127" s="301">
        <f>'Στοιχεία υφιστάμενου δικτύου'!J92</f>
        <v>414084.848</v>
      </c>
      <c r="F127" s="311">
        <f>F123+F126</f>
        <v>484434.83381030458</v>
      </c>
      <c r="G127" s="311">
        <f t="shared" ref="G127" si="62">G123+G126</f>
        <v>496394</v>
      </c>
      <c r="H127" s="311">
        <f t="shared" ref="H127" si="63">H123+H126</f>
        <v>508651.00000000006</v>
      </c>
      <c r="I127" s="311">
        <f t="shared" ref="I127" si="64">I123+I126</f>
        <v>520906.99999999994</v>
      </c>
      <c r="J127" s="311">
        <f t="shared" ref="J127" si="65">J123+J126</f>
        <v>533164</v>
      </c>
      <c r="K127" s="301">
        <f>SUM(F127:J127)</f>
        <v>2543550.8338103043</v>
      </c>
    </row>
    <row r="128" spans="2:11" ht="43.5" outlineLevel="1">
      <c r="B128" s="407" t="s">
        <v>100</v>
      </c>
      <c r="C128" s="187" t="s">
        <v>255</v>
      </c>
      <c r="D128" s="190" t="s">
        <v>102</v>
      </c>
      <c r="E128" s="300"/>
      <c r="F128" s="301">
        <f>F129+F130</f>
        <v>4554.364725704545</v>
      </c>
      <c r="G128" s="301">
        <f t="shared" ref="G128" si="66">G129+G130</f>
        <v>9108.72945140909</v>
      </c>
      <c r="H128" s="301">
        <f t="shared" ref="H128" si="67">H129+H130</f>
        <v>9108.72945140909</v>
      </c>
      <c r="I128" s="301">
        <f t="shared" ref="I128" si="68">I129+I130</f>
        <v>9108.72945140909</v>
      </c>
      <c r="J128" s="301">
        <f t="shared" ref="J128" si="69">J129+J130</f>
        <v>9108.72945140909</v>
      </c>
      <c r="K128" s="301">
        <f>SUM(F128:J128)</f>
        <v>40989.282531340905</v>
      </c>
    </row>
    <row r="129" spans="2:11" ht="39.6" outlineLevel="1">
      <c r="B129" s="427"/>
      <c r="C129" s="188" t="s">
        <v>256</v>
      </c>
      <c r="D129" s="191" t="s">
        <v>102</v>
      </c>
      <c r="E129" s="302"/>
      <c r="F129" s="303">
        <f>'Διανεμόμενες ποσότητες αερίου'!R169</f>
        <v>4554.364725704545</v>
      </c>
      <c r="G129" s="303">
        <f>'Διανεμόμενες ποσότητες αερίου'!V169</f>
        <v>0</v>
      </c>
      <c r="H129" s="303">
        <f>'Διανεμόμενες ποσότητες αερίου'!AB169</f>
        <v>0</v>
      </c>
      <c r="I129" s="303">
        <f>'Διανεμόμενες ποσότητες αερίου'!AH169</f>
        <v>0</v>
      </c>
      <c r="J129" s="303">
        <f>'Διανεμόμενες ποσότητες αερίου'!AN169</f>
        <v>0</v>
      </c>
      <c r="K129" s="304"/>
    </row>
    <row r="130" spans="2:11" ht="26.45" outlineLevel="1">
      <c r="B130" s="427"/>
      <c r="C130" s="189" t="s">
        <v>257</v>
      </c>
      <c r="D130" s="192" t="s">
        <v>102</v>
      </c>
      <c r="E130" s="305"/>
      <c r="F130" s="305"/>
      <c r="G130" s="306">
        <f>'Διανεμόμενες ποσότητες αερίου'!W169</f>
        <v>9108.72945140909</v>
      </c>
      <c r="H130" s="306">
        <f>'Διανεμόμενες ποσότητες αερίου'!AC169</f>
        <v>9108.72945140909</v>
      </c>
      <c r="I130" s="306">
        <f>'Διανεμόμενες ποσότητες αερίου'!AI169</f>
        <v>9108.72945140909</v>
      </c>
      <c r="J130" s="306">
        <f>'Διανεμόμενες ποσότητες αερίου'!AO169</f>
        <v>9108.72945140909</v>
      </c>
      <c r="K130" s="307"/>
    </row>
    <row r="131" spans="2:11" ht="43.5" outlineLevel="1">
      <c r="B131" s="427"/>
      <c r="C131" s="115" t="s">
        <v>139</v>
      </c>
      <c r="D131" s="193" t="s">
        <v>102</v>
      </c>
      <c r="E131" s="308"/>
      <c r="F131" s="309">
        <f>'Διανεμόμενες ποσότητες αερίου'!S169</f>
        <v>65486.813330659075</v>
      </c>
      <c r="G131" s="309">
        <f>'Διανεμόμενες ποσότητες αερίου'!Y169</f>
        <v>64468.27054859091</v>
      </c>
      <c r="H131" s="309">
        <f>'Διανεμόμενες ποσότητες αερίου'!AE169</f>
        <v>64468.27054859091</v>
      </c>
      <c r="I131" s="309">
        <f>'Διανεμόμενες ποσότητες αερίου'!AK169</f>
        <v>64468.27054859091</v>
      </c>
      <c r="J131" s="309">
        <f>'Διανεμόμενες ποσότητες αερίου'!AQ169</f>
        <v>64468.27054859091</v>
      </c>
      <c r="K131" s="310"/>
    </row>
    <row r="132" spans="2:11" outlineLevel="1">
      <c r="B132" s="408"/>
      <c r="C132" s="7" t="s">
        <v>258</v>
      </c>
      <c r="D132" s="27" t="s">
        <v>102</v>
      </c>
      <c r="E132" s="312">
        <f>'Στοιχεία υφιστάμενου δικτύου'!J93</f>
        <v>55684.102999999996</v>
      </c>
      <c r="F132" s="311">
        <f>F128+F131</f>
        <v>70041.178056363628</v>
      </c>
      <c r="G132" s="311">
        <f t="shared" ref="G132" si="70">G128+G131</f>
        <v>73577</v>
      </c>
      <c r="H132" s="311">
        <f t="shared" ref="H132" si="71">H128+H131</f>
        <v>73577</v>
      </c>
      <c r="I132" s="311">
        <f t="shared" ref="I132" si="72">I128+I131</f>
        <v>73577</v>
      </c>
      <c r="J132" s="311">
        <f t="shared" ref="J132" si="73">J128+J131</f>
        <v>73577</v>
      </c>
      <c r="K132" s="312">
        <f>SUM(F132:J132)</f>
        <v>364349.1780563636</v>
      </c>
    </row>
    <row r="133" spans="2:11" ht="25.9" customHeight="1" outlineLevel="1">
      <c r="B133" s="28" t="s">
        <v>259</v>
      </c>
      <c r="C133" s="20"/>
      <c r="D133" s="21"/>
      <c r="E133" s="22"/>
      <c r="F133" s="23"/>
      <c r="G133" s="23"/>
      <c r="H133" s="23"/>
      <c r="I133" s="23"/>
    </row>
    <row r="134" spans="2:11" outlineLevel="1">
      <c r="B134" s="28" t="s">
        <v>260</v>
      </c>
      <c r="C134" s="20"/>
      <c r="D134" s="21"/>
      <c r="E134" s="22"/>
      <c r="F134" s="23"/>
      <c r="G134" s="23"/>
      <c r="H134" s="23"/>
      <c r="I134" s="23"/>
    </row>
    <row r="135" spans="2:11">
      <c r="B135" s="28"/>
      <c r="C135" s="20"/>
      <c r="D135" s="21"/>
      <c r="E135" s="22"/>
      <c r="F135" s="23"/>
      <c r="G135" s="23"/>
      <c r="H135" s="23"/>
      <c r="I135" s="23"/>
    </row>
    <row r="136" spans="2:11" ht="15.6">
      <c r="B136" s="422" t="s">
        <v>261</v>
      </c>
      <c r="C136" s="422"/>
      <c r="D136" s="422"/>
      <c r="E136" s="422"/>
      <c r="F136" s="422"/>
      <c r="G136" s="422"/>
      <c r="H136" s="422"/>
      <c r="I136" s="422"/>
      <c r="J136" s="422"/>
    </row>
    <row r="137" spans="2:11" ht="4.9000000000000004" customHeight="1" outlineLevel="1"/>
    <row r="138" spans="2:11" outlineLevel="1">
      <c r="B138" s="409"/>
      <c r="C138" s="410"/>
      <c r="D138" s="9" t="s">
        <v>93</v>
      </c>
      <c r="E138" s="9">
        <f>$C$3-1</f>
        <v>2023</v>
      </c>
      <c r="F138" s="9">
        <f>$C$3</f>
        <v>2024</v>
      </c>
      <c r="G138" s="9">
        <f>$C$3+1</f>
        <v>2025</v>
      </c>
      <c r="H138" s="9">
        <f>$C$3+2</f>
        <v>2026</v>
      </c>
      <c r="I138" s="9">
        <f>$C$3+3</f>
        <v>2027</v>
      </c>
      <c r="J138" s="9">
        <f>$C$3+4</f>
        <v>2028</v>
      </c>
    </row>
    <row r="139" spans="2:11" outlineLevel="1">
      <c r="B139" s="411" t="s">
        <v>153</v>
      </c>
      <c r="C139" s="5" t="s">
        <v>111</v>
      </c>
      <c r="D139" s="13" t="s">
        <v>94</v>
      </c>
      <c r="E139" s="132">
        <f>'Στοιχεία υφιστάμενου δικτύου'!J98</f>
        <v>498291</v>
      </c>
      <c r="F139" s="132">
        <f>SUM(F140:F142)</f>
        <v>502493</v>
      </c>
      <c r="G139" s="132">
        <f>SUM(G140:G142)</f>
        <v>510709</v>
      </c>
      <c r="H139" s="132">
        <f>SUM(H140:H142)</f>
        <v>518711</v>
      </c>
      <c r="I139" s="132">
        <f>SUM(I140:I142)</f>
        <v>528164</v>
      </c>
      <c r="J139" s="132">
        <f>SUM(J140:J142)</f>
        <v>536803</v>
      </c>
    </row>
    <row r="140" spans="2:11" outlineLevel="1">
      <c r="B140" s="412"/>
      <c r="C140" s="12" t="s">
        <v>154</v>
      </c>
      <c r="D140" s="15" t="s">
        <v>94</v>
      </c>
      <c r="E140" s="243">
        <f>'Στοιχεία υφιστάμενου δικτύου'!J99</f>
        <v>496724</v>
      </c>
      <c r="F140" s="135">
        <f>'Παραδοχές διείσδυσης-κάλυψης'!AC29</f>
        <v>500904</v>
      </c>
      <c r="G140" s="135">
        <f>'Παραδοχές διείσδυσης-κάλυψης'!AG29</f>
        <v>509094</v>
      </c>
      <c r="H140" s="135">
        <f>'Παραδοχές διείσδυσης-κάλυψης'!AK29</f>
        <v>517077</v>
      </c>
      <c r="I140" s="135">
        <f>'Παραδοχές διείσδυσης-κάλυψης'!AO29</f>
        <v>526510</v>
      </c>
      <c r="J140" s="135">
        <f>'Παραδοχές διείσδυσης-κάλυψης'!AS29</f>
        <v>535138</v>
      </c>
    </row>
    <row r="141" spans="2:11" outlineLevel="1">
      <c r="B141" s="412"/>
      <c r="C141" s="109" t="s">
        <v>155</v>
      </c>
      <c r="D141" s="15" t="s">
        <v>94</v>
      </c>
      <c r="E141" s="243">
        <f>'Στοιχεία υφιστάμενου δικτύου'!J100</f>
        <v>1559</v>
      </c>
      <c r="F141" s="135">
        <f>'Παραδοχές διείσδυσης-κάλυψης'!AD29</f>
        <v>1581</v>
      </c>
      <c r="G141" s="135">
        <f>'Παραδοχές διείσδυσης-κάλυψης'!AH29</f>
        <v>1607</v>
      </c>
      <c r="H141" s="135">
        <f>'Παραδοχές διείσδυσης-κάλυψης'!AL29</f>
        <v>1626</v>
      </c>
      <c r="I141" s="135">
        <f>'Παραδοχές διείσδυσης-κάλυψης'!AP29</f>
        <v>1646</v>
      </c>
      <c r="J141" s="135">
        <f>'Παραδοχές διείσδυσης-κάλυψης'!AT29</f>
        <v>1657</v>
      </c>
    </row>
    <row r="142" spans="2:11" outlineLevel="1">
      <c r="B142" s="413"/>
      <c r="C142" s="7" t="s">
        <v>99</v>
      </c>
      <c r="D142" s="14" t="s">
        <v>94</v>
      </c>
      <c r="E142" s="244">
        <f>'Στοιχεία υφιστάμενου δικτύου'!J101</f>
        <v>8</v>
      </c>
      <c r="F142" s="133">
        <f>'Παραδοχές διείσδυσης-κάλυψης'!AE29</f>
        <v>8</v>
      </c>
      <c r="G142" s="133">
        <f>'Παραδοχές διείσδυσης-κάλυψης'!AI29</f>
        <v>8</v>
      </c>
      <c r="H142" s="133">
        <f>'Παραδοχές διείσδυσης-κάλυψης'!AM29</f>
        <v>8</v>
      </c>
      <c r="I142" s="133">
        <f>'Παραδοχές διείσδυσης-κάλυψης'!AQ29</f>
        <v>8</v>
      </c>
      <c r="J142" s="133">
        <f>'Παραδοχές διείσδυσης-κάλυψης'!AU29</f>
        <v>8</v>
      </c>
    </row>
    <row r="143" spans="2:11" outlineLevel="1">
      <c r="B143" s="414" t="s">
        <v>245</v>
      </c>
      <c r="C143" s="414"/>
      <c r="D143" s="11" t="s">
        <v>94</v>
      </c>
      <c r="E143" s="242">
        <f>'Στοιχεία υφιστάμενου δικτύου'!J102</f>
        <v>97340</v>
      </c>
      <c r="F143" s="137">
        <f>'Παραδοχές διείσδυσης-κάλυψης'!J52</f>
        <v>98532</v>
      </c>
      <c r="G143" s="137">
        <f>'Παραδοχές διείσδυσης-κάλυψης'!K52</f>
        <v>100926</v>
      </c>
      <c r="H143" s="137">
        <f>'Παραδοχές διείσδυσης-κάλυψης'!L52</f>
        <v>103307</v>
      </c>
      <c r="I143" s="137">
        <f>'Παραδοχές διείσδυσης-κάλυψης'!M52</f>
        <v>106117</v>
      </c>
      <c r="J143" s="137">
        <f>'Παραδοχές διείσδυσης-κάλυψης'!N52</f>
        <v>108618</v>
      </c>
    </row>
    <row r="144" spans="2:11" outlineLevel="1">
      <c r="B144" s="16" t="s">
        <v>157</v>
      </c>
    </row>
    <row r="145" spans="2:11" outlineLevel="1"/>
    <row r="146" spans="2:11">
      <c r="B146" s="16"/>
    </row>
    <row r="147" spans="2:11" ht="15.6">
      <c r="B147" s="422" t="s">
        <v>262</v>
      </c>
      <c r="C147" s="422"/>
      <c r="D147" s="422"/>
      <c r="E147" s="422"/>
      <c r="F147" s="422"/>
      <c r="G147" s="422"/>
      <c r="H147" s="422"/>
      <c r="I147" s="422"/>
      <c r="J147" s="422"/>
    </row>
    <row r="148" spans="2:11" ht="4.9000000000000004" customHeight="1" outlineLevel="1"/>
    <row r="149" spans="2:11" outlineLevel="1">
      <c r="B149" s="409"/>
      <c r="C149" s="410"/>
      <c r="D149" s="9" t="s">
        <v>93</v>
      </c>
      <c r="E149" s="9">
        <f>$C$3-1</f>
        <v>2023</v>
      </c>
      <c r="F149" s="9">
        <f>$C$3</f>
        <v>2024</v>
      </c>
      <c r="G149" s="9">
        <f>$C$3+1</f>
        <v>2025</v>
      </c>
      <c r="H149" s="9">
        <f>$C$3+2</f>
        <v>2026</v>
      </c>
      <c r="I149" s="9">
        <f>$C$3+3</f>
        <v>2027</v>
      </c>
      <c r="J149" s="9">
        <f>$C$3+4</f>
        <v>2028</v>
      </c>
    </row>
    <row r="150" spans="2:11" outlineLevel="1">
      <c r="B150" s="417" t="s">
        <v>160</v>
      </c>
      <c r="C150" s="418"/>
      <c r="D150" s="14" t="s">
        <v>113</v>
      </c>
      <c r="E150" s="295">
        <f>'Στοιχεία υφιστάμενου δικτύου'!J109</f>
        <v>2665980</v>
      </c>
      <c r="F150" s="295">
        <f>'Παραδοχές διείσδυσης-κάλυψης'!J73</f>
        <v>2665980</v>
      </c>
      <c r="G150" s="295">
        <f>'Παραδοχές διείσδυσης-κάλυψης'!K73</f>
        <v>2665980</v>
      </c>
      <c r="H150" s="295">
        <f>'Παραδοχές διείσδυσης-κάλυψης'!L73</f>
        <v>2665980</v>
      </c>
      <c r="I150" s="295">
        <f>'Παραδοχές διείσδυσης-κάλυψης'!M73</f>
        <v>2665980</v>
      </c>
      <c r="J150" s="295">
        <f>'Παραδοχές διείσδυσης-κάλυψης'!N73</f>
        <v>2665980</v>
      </c>
    </row>
    <row r="151" spans="2:11" outlineLevel="1">
      <c r="B151" s="414" t="s">
        <v>161</v>
      </c>
      <c r="C151" s="414"/>
      <c r="D151" s="11" t="s">
        <v>113</v>
      </c>
      <c r="E151" s="295">
        <f>'Στοιχεία υφιστάμενου δικτύου'!J110</f>
        <v>2764380</v>
      </c>
      <c r="F151" s="313">
        <f>'Παραδοχές διείσδυσης-κάλυψης'!J94</f>
        <v>2764380</v>
      </c>
      <c r="G151" s="313">
        <f>'Παραδοχές διείσδυσης-κάλυψης'!K94</f>
        <v>2764380</v>
      </c>
      <c r="H151" s="313">
        <f>'Παραδοχές διείσδυσης-κάλυψης'!L94</f>
        <v>2764380</v>
      </c>
      <c r="I151" s="313">
        <f>'Παραδοχές διείσδυσης-κάλυψης'!M94</f>
        <v>2764380</v>
      </c>
      <c r="J151" s="313">
        <f>'Παραδοχές διείσδυσης-κάλυψης'!N94</f>
        <v>2764380</v>
      </c>
    </row>
    <row r="152" spans="2:11" ht="25.5" customHeight="1" outlineLevel="1">
      <c r="B152" s="392" t="s">
        <v>162</v>
      </c>
      <c r="C152" s="392"/>
      <c r="D152" s="392"/>
      <c r="E152" s="392"/>
      <c r="F152" s="392"/>
      <c r="G152" s="392"/>
      <c r="H152" s="392"/>
      <c r="I152" s="392"/>
    </row>
    <row r="154" spans="2:11" ht="15.6">
      <c r="B154" s="422" t="s">
        <v>263</v>
      </c>
      <c r="C154" s="422"/>
      <c r="D154" s="422"/>
      <c r="E154" s="422"/>
      <c r="F154" s="422"/>
      <c r="G154" s="422"/>
      <c r="H154" s="422"/>
      <c r="I154" s="422"/>
      <c r="J154" s="422"/>
      <c r="K154" s="422"/>
    </row>
    <row r="155" spans="2:11" ht="4.9000000000000004" customHeight="1" outlineLevel="1"/>
    <row r="156" spans="2:11" outlineLevel="1">
      <c r="B156" s="409"/>
      <c r="C156" s="410"/>
      <c r="D156" s="9" t="s">
        <v>93</v>
      </c>
      <c r="E156" s="9">
        <f>$C$3-1</f>
        <v>2023</v>
      </c>
      <c r="F156" s="9">
        <f>$C$3</f>
        <v>2024</v>
      </c>
      <c r="G156" s="9">
        <f>$C$3+1</f>
        <v>2025</v>
      </c>
      <c r="H156" s="9">
        <f>$C$3+2</f>
        <v>2026</v>
      </c>
      <c r="I156" s="9">
        <f>$C$3+3</f>
        <v>2027</v>
      </c>
      <c r="J156" s="9">
        <f>$C$3+4</f>
        <v>2028</v>
      </c>
      <c r="K156" s="9" t="str">
        <f>F156&amp;" - "&amp;J156</f>
        <v>2024 - 2028</v>
      </c>
    </row>
    <row r="157" spans="2:11" outlineLevel="1">
      <c r="B157" s="414" t="s">
        <v>264</v>
      </c>
      <c r="C157" s="414"/>
      <c r="D157" s="11" t="s">
        <v>150</v>
      </c>
      <c r="E157" s="130"/>
      <c r="F157" s="137">
        <f>SUM(F158,F165,F168,F169,F172,F173)</f>
        <v>14212141.12721372</v>
      </c>
      <c r="G157" s="137">
        <f t="shared" ref="G157:J157" si="74">SUM(G158,G165,G168,G169,G172,G173)</f>
        <v>27605306.706467614</v>
      </c>
      <c r="H157" s="137">
        <f t="shared" si="74"/>
        <v>34684738.58761242</v>
      </c>
      <c r="I157" s="137">
        <f t="shared" si="74"/>
        <v>33518330.115816861</v>
      </c>
      <c r="J157" s="137">
        <f t="shared" si="74"/>
        <v>19106664.851562522</v>
      </c>
      <c r="K157" s="137">
        <f>SUM(K158,K165,K168,K169,K172,K173)</f>
        <v>129127181.38867316</v>
      </c>
    </row>
    <row r="158" spans="2:11" outlineLevel="1">
      <c r="B158" s="417" t="s">
        <v>265</v>
      </c>
      <c r="C158" s="418"/>
      <c r="D158" s="14" t="s">
        <v>150</v>
      </c>
      <c r="E158" s="131"/>
      <c r="F158" s="8">
        <f>SUM(F159:F164)</f>
        <v>5102582.2446600012</v>
      </c>
      <c r="G158" s="8">
        <f t="shared" ref="G158:J158" si="75">SUM(G159:G164)</f>
        <v>9259700.8348181322</v>
      </c>
      <c r="H158" s="8">
        <f t="shared" si="75"/>
        <v>10268591.845155826</v>
      </c>
      <c r="I158" s="8">
        <f t="shared" si="75"/>
        <v>10558485.00805431</v>
      </c>
      <c r="J158" s="8">
        <f t="shared" si="75"/>
        <v>7112604.5814041905</v>
      </c>
      <c r="K158" s="133">
        <f>SUM(F158:J158)</f>
        <v>42301964.51409246</v>
      </c>
    </row>
    <row r="159" spans="2:11" outlineLevel="1">
      <c r="B159" s="428" t="s">
        <v>105</v>
      </c>
      <c r="C159" s="429"/>
      <c r="D159" s="196" t="s">
        <v>150</v>
      </c>
      <c r="E159" s="194"/>
      <c r="F159" s="195">
        <v>1335102.9081875796</v>
      </c>
      <c r="G159" s="195">
        <v>3791485.3083475963</v>
      </c>
      <c r="H159" s="195">
        <v>3312445.0009031883</v>
      </c>
      <c r="I159" s="195">
        <v>3866267.6299033333</v>
      </c>
      <c r="J159" s="195">
        <v>131088.53257604287</v>
      </c>
      <c r="K159" s="133">
        <f t="shared" ref="K159:K177" si="76">SUM(F159:J159)</f>
        <v>12436389.379917741</v>
      </c>
    </row>
    <row r="160" spans="2:11" outlineLevel="1">
      <c r="B160" s="428" t="s">
        <v>115</v>
      </c>
      <c r="C160" s="429"/>
      <c r="D160" s="196" t="s">
        <v>150</v>
      </c>
      <c r="E160" s="194"/>
      <c r="F160" s="195">
        <v>3480267.4222815447</v>
      </c>
      <c r="G160" s="195">
        <v>5384949.2795933364</v>
      </c>
      <c r="H160" s="195">
        <v>5841491.4004389215</v>
      </c>
      <c r="I160" s="195">
        <v>6692217.3781509772</v>
      </c>
      <c r="J160" s="195">
        <v>6601516.0488281474</v>
      </c>
      <c r="K160" s="133">
        <f t="shared" si="76"/>
        <v>28000441.529292926</v>
      </c>
    </row>
    <row r="161" spans="2:11" outlineLevel="1">
      <c r="B161" s="419" t="s">
        <v>118</v>
      </c>
      <c r="C161" s="420"/>
      <c r="D161" s="196" t="s">
        <v>150</v>
      </c>
      <c r="E161" s="194"/>
      <c r="F161" s="195">
        <v>287211.91419087705</v>
      </c>
      <c r="G161" s="195">
        <v>83266.246877199766</v>
      </c>
      <c r="H161" s="195">
        <v>84655.443813716949</v>
      </c>
      <c r="I161" s="195">
        <v>0</v>
      </c>
      <c r="J161" s="195">
        <v>0</v>
      </c>
      <c r="K161" s="133">
        <f t="shared" si="76"/>
        <v>455133.60488179378</v>
      </c>
    </row>
    <row r="162" spans="2:11" outlineLevel="1">
      <c r="B162" s="419" t="s">
        <v>266</v>
      </c>
      <c r="C162" s="420"/>
      <c r="D162" s="196" t="s">
        <v>150</v>
      </c>
      <c r="E162" s="194"/>
      <c r="F162" s="195">
        <v>0</v>
      </c>
      <c r="G162" s="195">
        <v>0</v>
      </c>
      <c r="H162" s="195">
        <v>0</v>
      </c>
      <c r="I162" s="195">
        <v>0</v>
      </c>
      <c r="J162" s="195">
        <v>0</v>
      </c>
      <c r="K162" s="133">
        <f t="shared" si="76"/>
        <v>0</v>
      </c>
    </row>
    <row r="163" spans="2:11" outlineLevel="1">
      <c r="B163" s="419" t="s">
        <v>267</v>
      </c>
      <c r="C163" s="420"/>
      <c r="D163" s="196" t="s">
        <v>150</v>
      </c>
      <c r="E163" s="194"/>
      <c r="F163" s="195">
        <v>0</v>
      </c>
      <c r="G163" s="195">
        <v>0</v>
      </c>
      <c r="H163" s="195">
        <v>630000</v>
      </c>
      <c r="I163" s="195">
        <v>0</v>
      </c>
      <c r="J163" s="195">
        <v>0</v>
      </c>
      <c r="K163" s="133">
        <f t="shared" si="76"/>
        <v>630000</v>
      </c>
    </row>
    <row r="164" spans="2:11" outlineLevel="1">
      <c r="B164" s="419" t="s">
        <v>121</v>
      </c>
      <c r="C164" s="420"/>
      <c r="D164" s="196" t="s">
        <v>150</v>
      </c>
      <c r="E164" s="194"/>
      <c r="F164" s="195">
        <v>0</v>
      </c>
      <c r="G164" s="195">
        <v>0</v>
      </c>
      <c r="H164" s="195">
        <v>400000</v>
      </c>
      <c r="I164" s="195">
        <v>0</v>
      </c>
      <c r="J164" s="195">
        <v>380000</v>
      </c>
      <c r="K164" s="133">
        <f t="shared" si="76"/>
        <v>780000</v>
      </c>
    </row>
    <row r="165" spans="2:11" outlineLevel="1">
      <c r="B165" s="421" t="s">
        <v>268</v>
      </c>
      <c r="C165" s="421"/>
      <c r="D165" s="11" t="s">
        <v>150</v>
      </c>
      <c r="E165" s="130"/>
      <c r="F165" s="4">
        <f>SUM(F166:F167)</f>
        <v>5400276.7043845542</v>
      </c>
      <c r="G165" s="4">
        <f t="shared" ref="G165:J165" si="77">SUM(G166:G167)</f>
        <v>9277331.7897524666</v>
      </c>
      <c r="H165" s="4">
        <f t="shared" si="77"/>
        <v>9168260.799487751</v>
      </c>
      <c r="I165" s="4">
        <f t="shared" si="77"/>
        <v>8969645.596988596</v>
      </c>
      <c r="J165" s="4">
        <f t="shared" si="77"/>
        <v>9241294.5350433532</v>
      </c>
      <c r="K165" s="133">
        <f t="shared" si="76"/>
        <v>42056809.425656721</v>
      </c>
    </row>
    <row r="166" spans="2:11" outlineLevel="1">
      <c r="B166" s="425" t="s">
        <v>116</v>
      </c>
      <c r="C166" s="426"/>
      <c r="D166" s="196" t="s">
        <v>150</v>
      </c>
      <c r="E166" s="194"/>
      <c r="F166" s="195">
        <v>1719399.2088665059</v>
      </c>
      <c r="G166" s="195">
        <v>3144155.5132884602</v>
      </c>
      <c r="H166" s="195">
        <v>3151171.5938573303</v>
      </c>
      <c r="I166" s="195">
        <v>3081789.1948701446</v>
      </c>
      <c r="J166" s="195">
        <v>3182445.1978342207</v>
      </c>
      <c r="K166" s="133">
        <f t="shared" si="76"/>
        <v>14278960.708716661</v>
      </c>
    </row>
    <row r="167" spans="2:11" outlineLevel="1">
      <c r="B167" s="425" t="s">
        <v>117</v>
      </c>
      <c r="C167" s="426"/>
      <c r="D167" s="196" t="s">
        <v>150</v>
      </c>
      <c r="E167" s="194"/>
      <c r="F167" s="195">
        <v>3680877.4955180483</v>
      </c>
      <c r="G167" s="195">
        <v>6133176.2764640059</v>
      </c>
      <c r="H167" s="195">
        <v>6017089.2056304207</v>
      </c>
      <c r="I167" s="195">
        <v>5887856.402118451</v>
      </c>
      <c r="J167" s="195">
        <v>6058849.3372091325</v>
      </c>
      <c r="K167" s="133">
        <f t="shared" si="76"/>
        <v>27777848.71694006</v>
      </c>
    </row>
    <row r="168" spans="2:11" outlineLevel="1">
      <c r="B168" s="423" t="s">
        <v>269</v>
      </c>
      <c r="C168" s="424"/>
      <c r="D168" s="14" t="s">
        <v>150</v>
      </c>
      <c r="E168" s="131"/>
      <c r="F168" s="8">
        <v>479545</v>
      </c>
      <c r="G168" s="8">
        <v>594044.272</v>
      </c>
      <c r="H168" s="8">
        <v>754867.52089600009</v>
      </c>
      <c r="I168" s="8">
        <v>559058.63279302395</v>
      </c>
      <c r="J168" s="8">
        <v>563637.83281609137</v>
      </c>
      <c r="K168" s="133">
        <f t="shared" si="76"/>
        <v>2951153.2585051153</v>
      </c>
    </row>
    <row r="169" spans="2:11" ht="15" customHeight="1" outlineLevel="1">
      <c r="B169" s="324" t="s">
        <v>270</v>
      </c>
      <c r="C169" s="325"/>
      <c r="D169" s="14" t="s">
        <v>150</v>
      </c>
      <c r="E169" s="194"/>
      <c r="F169" s="195">
        <f>F170+F171</f>
        <v>834186</v>
      </c>
      <c r="G169" s="195">
        <f t="shared" ref="G169:J169" si="78">G170+G171</f>
        <v>5015780.7711264277</v>
      </c>
      <c r="H169" s="195">
        <f t="shared" si="78"/>
        <v>11757862.892336441</v>
      </c>
      <c r="I169" s="195">
        <f t="shared" si="78"/>
        <v>11869080.577562496</v>
      </c>
      <c r="J169" s="195">
        <f t="shared" si="78"/>
        <v>896042.55068928399</v>
      </c>
      <c r="K169" s="133">
        <f t="shared" si="76"/>
        <v>30372952.79171465</v>
      </c>
    </row>
    <row r="170" spans="2:11" outlineLevel="1">
      <c r="B170" s="419" t="s">
        <v>271</v>
      </c>
      <c r="C170" s="420"/>
      <c r="D170" s="196" t="s">
        <v>150</v>
      </c>
      <c r="E170" s="194"/>
      <c r="F170" s="195">
        <v>694500</v>
      </c>
      <c r="G170" s="195">
        <v>528500</v>
      </c>
      <c r="H170" s="195">
        <v>512500</v>
      </c>
      <c r="I170" s="195">
        <v>263000</v>
      </c>
      <c r="J170" s="195">
        <v>200000</v>
      </c>
      <c r="K170" s="133">
        <f t="shared" si="76"/>
        <v>2198500</v>
      </c>
    </row>
    <row r="171" spans="2:11" outlineLevel="1">
      <c r="B171" s="419" t="s">
        <v>272</v>
      </c>
      <c r="C171" s="420"/>
      <c r="D171" s="196" t="s">
        <v>150</v>
      </c>
      <c r="E171" s="194"/>
      <c r="F171" s="195">
        <v>139686.00000000003</v>
      </c>
      <c r="G171" s="195">
        <v>4487280.7711264277</v>
      </c>
      <c r="H171" s="195">
        <v>11245362.892336441</v>
      </c>
      <c r="I171" s="195">
        <v>11606080.577562496</v>
      </c>
      <c r="J171" s="195">
        <v>696042.55068928399</v>
      </c>
      <c r="K171" s="133">
        <f t="shared" si="76"/>
        <v>28174452.79171465</v>
      </c>
    </row>
    <row r="172" spans="2:11" outlineLevel="1">
      <c r="B172" s="421" t="s">
        <v>273</v>
      </c>
      <c r="C172" s="421"/>
      <c r="D172" s="11" t="s">
        <v>150</v>
      </c>
      <c r="E172" s="130"/>
      <c r="F172" s="4">
        <v>24000</v>
      </c>
      <c r="G172" s="4">
        <v>105000</v>
      </c>
      <c r="H172" s="4">
        <v>210000</v>
      </c>
      <c r="I172" s="4">
        <v>60000</v>
      </c>
      <c r="J172" s="4">
        <v>30000</v>
      </c>
      <c r="K172" s="133">
        <f t="shared" si="76"/>
        <v>429000</v>
      </c>
    </row>
    <row r="173" spans="2:11" ht="15" customHeight="1" outlineLevel="1">
      <c r="B173" s="421" t="s">
        <v>51</v>
      </c>
      <c r="C173" s="421"/>
      <c r="D173" s="11" t="s">
        <v>150</v>
      </c>
      <c r="E173" s="130"/>
      <c r="F173" s="4">
        <f>SUM(F174:F177)</f>
        <v>2371551.1781691648</v>
      </c>
      <c r="G173" s="4">
        <f t="shared" ref="G173:J173" si="79">SUM(G174:G177)</f>
        <v>3353449.0387705881</v>
      </c>
      <c r="H173" s="4">
        <f t="shared" si="79"/>
        <v>2525155.5297364034</v>
      </c>
      <c r="I173" s="4">
        <f t="shared" si="79"/>
        <v>1502060.3004184358</v>
      </c>
      <c r="J173" s="4">
        <f t="shared" si="79"/>
        <v>1263085.3516096016</v>
      </c>
      <c r="K173" s="133">
        <f t="shared" si="76"/>
        <v>11015301.398704194</v>
      </c>
    </row>
    <row r="174" spans="2:11">
      <c r="B174" s="419" t="s">
        <v>274</v>
      </c>
      <c r="C174" s="420"/>
      <c r="D174" s="196" t="s">
        <v>150</v>
      </c>
      <c r="E174" s="194"/>
      <c r="F174" s="195">
        <v>1992231.4979335133</v>
      </c>
      <c r="G174" s="195">
        <v>1959126.9218328842</v>
      </c>
      <c r="H174" s="195">
        <v>950408.93441150058</v>
      </c>
      <c r="I174" s="195">
        <v>1212805.2866127584</v>
      </c>
      <c r="J174" s="195">
        <v>878617.28122192272</v>
      </c>
      <c r="K174" s="133">
        <f t="shared" si="76"/>
        <v>6993189.9220125787</v>
      </c>
    </row>
    <row r="175" spans="2:11">
      <c r="B175" s="322"/>
      <c r="C175" s="323" t="s">
        <v>275</v>
      </c>
      <c r="D175" s="196" t="s">
        <v>150</v>
      </c>
      <c r="E175" s="194"/>
      <c r="F175" s="195">
        <v>80880</v>
      </c>
      <c r="G175" s="195">
        <v>353850</v>
      </c>
      <c r="H175" s="195">
        <v>1052200</v>
      </c>
      <c r="I175" s="195">
        <v>202200</v>
      </c>
      <c r="J175" s="195">
        <v>101100</v>
      </c>
      <c r="K175" s="133">
        <f t="shared" si="76"/>
        <v>1790230</v>
      </c>
    </row>
    <row r="176" spans="2:11">
      <c r="B176" s="322"/>
      <c r="C176" s="323" t="s">
        <v>276</v>
      </c>
      <c r="D176" s="196" t="s">
        <v>150</v>
      </c>
      <c r="E176" s="194"/>
      <c r="F176" s="195">
        <v>32775</v>
      </c>
      <c r="G176" s="195">
        <v>131100</v>
      </c>
      <c r="H176" s="195">
        <v>32775</v>
      </c>
      <c r="I176" s="195">
        <v>32775</v>
      </c>
      <c r="J176" s="195">
        <v>32775</v>
      </c>
      <c r="K176" s="133">
        <f t="shared" si="76"/>
        <v>262200</v>
      </c>
    </row>
    <row r="177" spans="2:11">
      <c r="B177" s="322"/>
      <c r="C177" s="323" t="s">
        <v>277</v>
      </c>
      <c r="D177" s="196" t="s">
        <v>150</v>
      </c>
      <c r="E177" s="194"/>
      <c r="F177" s="195">
        <v>265664.68023565121</v>
      </c>
      <c r="G177" s="195">
        <v>909372.11693770369</v>
      </c>
      <c r="H177" s="195">
        <v>489771.59532490291</v>
      </c>
      <c r="I177" s="195">
        <v>54280.01380567743</v>
      </c>
      <c r="J177" s="195">
        <v>250593.07038767901</v>
      </c>
      <c r="K177" s="133">
        <f t="shared" si="76"/>
        <v>1969681.4766916139</v>
      </c>
    </row>
  </sheetData>
  <mergeCells count="85">
    <mergeCell ref="B174:C174"/>
    <mergeCell ref="B5:I5"/>
    <mergeCell ref="B123:B127"/>
    <mergeCell ref="B159:C159"/>
    <mergeCell ref="B160:C160"/>
    <mergeCell ref="B161:C161"/>
    <mergeCell ref="B50:C50"/>
    <mergeCell ref="B11:C11"/>
    <mergeCell ref="B12:B13"/>
    <mergeCell ref="B14:B15"/>
    <mergeCell ref="B16:B17"/>
    <mergeCell ref="B18:B19"/>
    <mergeCell ref="B30:K30"/>
    <mergeCell ref="B32:C32"/>
    <mergeCell ref="B33:B34"/>
    <mergeCell ref="B35:B36"/>
    <mergeCell ref="B37:B38"/>
    <mergeCell ref="B97:C97"/>
    <mergeCell ref="B95:K95"/>
    <mergeCell ref="B150:C150"/>
    <mergeCell ref="B151:C151"/>
    <mergeCell ref="B118:B122"/>
    <mergeCell ref="B138:C138"/>
    <mergeCell ref="B128:B132"/>
    <mergeCell ref="B139:B142"/>
    <mergeCell ref="B143:C143"/>
    <mergeCell ref="B149:C149"/>
    <mergeCell ref="B136:J136"/>
    <mergeCell ref="B147:J147"/>
    <mergeCell ref="B108:B112"/>
    <mergeCell ref="B113:B117"/>
    <mergeCell ref="B91:C91"/>
    <mergeCell ref="B85:K85"/>
    <mergeCell ref="B87:C87"/>
    <mergeCell ref="B88:C88"/>
    <mergeCell ref="B89:C89"/>
    <mergeCell ref="B90:C90"/>
    <mergeCell ref="B71:B72"/>
    <mergeCell ref="J2:L2"/>
    <mergeCell ref="B98:B102"/>
    <mergeCell ref="B103:B107"/>
    <mergeCell ref="C2:H2"/>
    <mergeCell ref="B9:K9"/>
    <mergeCell ref="B48:K48"/>
    <mergeCell ref="B66:K66"/>
    <mergeCell ref="B20:B21"/>
    <mergeCell ref="B22:B23"/>
    <mergeCell ref="B24:B25"/>
    <mergeCell ref="B26:B27"/>
    <mergeCell ref="B39:B40"/>
    <mergeCell ref="B41:B42"/>
    <mergeCell ref="B43:B44"/>
    <mergeCell ref="B92:C92"/>
    <mergeCell ref="B162:C162"/>
    <mergeCell ref="B93:C93"/>
    <mergeCell ref="B45:B46"/>
    <mergeCell ref="B51:B52"/>
    <mergeCell ref="B53:B54"/>
    <mergeCell ref="B55:B56"/>
    <mergeCell ref="B57:B58"/>
    <mergeCell ref="B59:B60"/>
    <mergeCell ref="B61:B62"/>
    <mergeCell ref="B75:B76"/>
    <mergeCell ref="B77:B78"/>
    <mergeCell ref="B79:B80"/>
    <mergeCell ref="B81:B82"/>
    <mergeCell ref="B63:B64"/>
    <mergeCell ref="B68:C68"/>
    <mergeCell ref="B69:B70"/>
    <mergeCell ref="B170:C170"/>
    <mergeCell ref="B172:C172"/>
    <mergeCell ref="B73:B74"/>
    <mergeCell ref="B173:C173"/>
    <mergeCell ref="B171:C171"/>
    <mergeCell ref="B152:I152"/>
    <mergeCell ref="B156:C156"/>
    <mergeCell ref="B157:C157"/>
    <mergeCell ref="B158:C158"/>
    <mergeCell ref="B165:C165"/>
    <mergeCell ref="B154:K154"/>
    <mergeCell ref="B163:C163"/>
    <mergeCell ref="B168:C168"/>
    <mergeCell ref="B164:C164"/>
    <mergeCell ref="B166:C166"/>
    <mergeCell ref="B167:C167"/>
  </mergeCells>
  <hyperlinks>
    <hyperlink ref="J2" location="'Αρχική σελίδα'!A1" display="Πίσω στην αρχική σελίδα" xr:uid="{B86B5C97-EEE2-4F6F-B15E-77EB474899C6}"/>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73BF-0348-452C-909B-299C97771F2A}">
  <sheetPr>
    <tabColor theme="9" tint="0.79998168889431442"/>
  </sheetPr>
  <dimension ref="B2:L33"/>
  <sheetViews>
    <sheetView showGridLines="0" zoomScale="70" zoomScaleNormal="70" workbookViewId="0">
      <selection activeCell="Q29" sqref="Q29"/>
    </sheetView>
  </sheetViews>
  <sheetFormatPr defaultRowHeight="14.45"/>
  <cols>
    <col min="1" max="1" width="2.85546875" customWidth="1"/>
    <col min="2" max="2" width="35.28515625" customWidth="1"/>
    <col min="3" max="3" width="13.140625" customWidth="1"/>
    <col min="4" max="7" width="12.7109375" customWidth="1"/>
    <col min="8" max="8" width="16" bestFit="1" customWidth="1"/>
    <col min="9" max="9" width="22.5703125" customWidth="1"/>
    <col min="10" max="10" width="12.7109375" customWidth="1"/>
  </cols>
  <sheetData>
    <row r="2" spans="2:12" ht="18.600000000000001">
      <c r="B2" s="1" t="s">
        <v>0</v>
      </c>
      <c r="C2" s="333" t="str">
        <f>'Αρχική Σελίδα'!C3</f>
        <v>Θεσσαλονίκης</v>
      </c>
      <c r="D2" s="333"/>
      <c r="E2" s="333"/>
      <c r="F2" s="333"/>
      <c r="G2" s="333"/>
      <c r="H2" s="333"/>
      <c r="J2" s="334" t="s">
        <v>58</v>
      </c>
      <c r="K2" s="334"/>
      <c r="L2" s="334"/>
    </row>
    <row r="3" spans="2:12" ht="18.600000000000001">
      <c r="B3" s="2" t="s">
        <v>2</v>
      </c>
      <c r="C3" s="37">
        <f>'Αρχική Σελίδα'!C4</f>
        <v>2024</v>
      </c>
      <c r="D3" s="37" t="s">
        <v>3</v>
      </c>
      <c r="E3" s="37">
        <f>C3+4</f>
        <v>2028</v>
      </c>
    </row>
    <row r="5" spans="2:12" ht="30.6" customHeight="1">
      <c r="B5" s="335" t="s">
        <v>278</v>
      </c>
      <c r="C5" s="335"/>
      <c r="D5" s="335"/>
      <c r="E5" s="335"/>
      <c r="F5" s="335"/>
      <c r="G5" s="335"/>
      <c r="H5" s="335"/>
      <c r="I5" s="335"/>
    </row>
    <row r="6" spans="2:12">
      <c r="B6" s="198"/>
      <c r="C6" s="198"/>
      <c r="D6" s="198"/>
      <c r="E6" s="198"/>
      <c r="F6" s="198"/>
      <c r="G6" s="198"/>
      <c r="H6" s="198"/>
    </row>
    <row r="7" spans="2:12" ht="15.6">
      <c r="B7" s="18" t="s">
        <v>279</v>
      </c>
      <c r="C7" s="18"/>
      <c r="D7" s="18"/>
      <c r="E7" s="18"/>
      <c r="F7" s="18"/>
      <c r="G7" s="18"/>
      <c r="H7" s="18"/>
    </row>
    <row r="8" spans="2:12" ht="4.9000000000000004" customHeight="1"/>
    <row r="9" spans="2:12">
      <c r="B9" s="17"/>
      <c r="C9" s="9" t="s">
        <v>280</v>
      </c>
      <c r="D9" s="9">
        <f>$C$3-5</f>
        <v>2019</v>
      </c>
      <c r="E9" s="9">
        <f>$C$3-4</f>
        <v>2020</v>
      </c>
      <c r="F9" s="9">
        <f>$C$3-3</f>
        <v>2021</v>
      </c>
      <c r="G9" s="9">
        <f>$C$3-2</f>
        <v>2022</v>
      </c>
      <c r="H9" s="9">
        <f>$C$3-1</f>
        <v>2023</v>
      </c>
    </row>
    <row r="10" spans="2:12">
      <c r="B10" s="259" t="s">
        <v>164</v>
      </c>
      <c r="C10" s="26" t="s">
        <v>166</v>
      </c>
      <c r="D10" s="138">
        <f>IFERROR('Στοιχεία υφιστάμενου δικτύου'!E69/'Στοιχεία υφιστάμενου δικτύου'!E98,0)</f>
        <v>0.52529878858505652</v>
      </c>
      <c r="E10" s="138">
        <f>IFERROR('Στοιχεία υφιστάμενου δικτύου'!F69/'Στοιχεία υφιστάμενου δικτύου'!F98,0)</f>
        <v>0.54046160375202668</v>
      </c>
      <c r="F10" s="138">
        <f>IFERROR('Στοιχεία υφιστάμενου δικτύου'!G69/'Στοιχεία υφιστάμενου δικτύου'!G98,0)</f>
        <v>0.55850435201765758</v>
      </c>
      <c r="G10" s="138">
        <f>IFERROR('Στοιχεία υφιστάμενου δικτύου'!H69/'Στοιχεία υφιστάμενου δικτύου'!H98,0)</f>
        <v>0.55934135450770006</v>
      </c>
      <c r="H10" s="138">
        <f>IFERROR('Στοιχεία υφιστάμενου δικτύου'!J69/'Στοιχεία υφιστάμενου δικτύου'!J98,0)</f>
        <v>0.55880800576370038</v>
      </c>
    </row>
    <row r="11" spans="2:12">
      <c r="B11" s="259" t="s">
        <v>35</v>
      </c>
      <c r="C11" s="26" t="s">
        <v>166</v>
      </c>
      <c r="D11" s="138">
        <f>IFERROR('Στοιχεία υφιστάμενου δικτύου'!E15/'Στοιχεία υφιστάμενου δικτύου'!E110,0)</f>
        <v>0.46564130671043846</v>
      </c>
      <c r="E11" s="138">
        <f>IFERROR('Στοιχεία υφιστάμενου δικτύου'!F15/'Στοιχεία υφιστάμενου δικτύου'!F110,0)</f>
        <v>0.49651490792166025</v>
      </c>
      <c r="F11" s="138">
        <f>IFERROR('Στοιχεία υφιστάμενου δικτύου'!G15/'Στοιχεία υφιστάμενου δικτύου'!G110,0)</f>
        <v>0.50491627417359397</v>
      </c>
      <c r="G11" s="138">
        <f>IFERROR('Στοιχεία υφιστάμενου δικτύου'!H15/'Στοιχεία υφιστάμενου δικτύου'!H110,0)</f>
        <v>0.53115713107459894</v>
      </c>
      <c r="H11" s="138">
        <f>IFERROR('Στοιχεία υφιστάμενου δικτύου'!J15/'Στοιχεία υφιστάμενου δικτύου'!J110,0)</f>
        <v>0.55842206932476701</v>
      </c>
    </row>
    <row r="12" spans="2:12">
      <c r="B12" s="259" t="s">
        <v>281</v>
      </c>
      <c r="C12" s="26" t="s">
        <v>166</v>
      </c>
      <c r="D12" s="138">
        <f>IFERROR(('Στοιχεία υφιστάμενου δικτύου'!E13+'Στοιχεία υφιστάμενου δικτύου'!E15)/'Στοιχεία υφιστάμενου δικτύου'!E110,0)</f>
        <v>0.51704452139500368</v>
      </c>
      <c r="E12" s="138">
        <f>IFERROR(('Στοιχεία υφιστάμενου δικτύου'!F13+'Στοιχεία υφιστάμενου δικτύου'!F15)/'Στοιχεία υφιστάμενου δικτύου'!F110,0)</f>
        <v>0.55528752651421454</v>
      </c>
      <c r="F12" s="138">
        <f>IFERROR(('Στοιχεία υφιστάμενου δικτύου'!G13+'Στοιχεία υφιστάμενου δικτύου'!G15)/'Στοιχεία υφιστάμενου δικτύου'!G110,0)</f>
        <v>0.56656651039292705</v>
      </c>
      <c r="G12" s="138">
        <f>IFERROR(('Στοιχεία υφιστάμενου δικτύου'!H13+'Στοιχεία υφιστάμενου δικτύου'!H15)/'Στοιχεία υφιστάμενου δικτύου'!H110,0)</f>
        <v>0.59725334071292646</v>
      </c>
      <c r="H12" s="138">
        <f>IFERROR(('Στοιχεία υφιστάμενου δικτύου'!J13+'Στοιχεία υφιστάμενου δικτύου'!J15)/'Στοιχεία υφιστάμενου δικτύου'!J110,0)</f>
        <v>0.62728552876232635</v>
      </c>
    </row>
    <row r="13" spans="2:12">
      <c r="B13" s="259" t="s">
        <v>167</v>
      </c>
      <c r="C13" s="26" t="s">
        <v>166</v>
      </c>
      <c r="D13" s="138">
        <f>IFERROR('Στοιχεία υφιστάμενου δικτύου'!E33/'Στοιχεία υφιστάμενου δικτύου'!E102,0)</f>
        <v>0.71776081549041604</v>
      </c>
      <c r="E13" s="138">
        <f>IFERROR('Στοιχεία υφιστάμενου δικτύου'!F33/'Στοιχεία υφιστάμενου δικτύου'!F102,0)</f>
        <v>0.73406214172389439</v>
      </c>
      <c r="F13" s="138">
        <f>IFERROR('Στοιχεία υφιστάμενου δικτύου'!G33/'Στοιχεία υφιστάμενου δικτύου'!G102,0)</f>
        <v>0.75714809587838516</v>
      </c>
      <c r="G13" s="138">
        <f>IFERROR('Στοιχεία υφιστάμενου δικτύου'!H33/'Στοιχεία υφιστάμενου δικτύου'!H102,0)</f>
        <v>0.75593137202631666</v>
      </c>
      <c r="H13" s="138">
        <f>IFERROR('Στοιχεία υφιστάμενου δικτύου'!J33/'Στοιχεία υφιστάμενου δικτύου'!J102,0)</f>
        <v>0.74466817341277991</v>
      </c>
    </row>
    <row r="14" spans="2:12">
      <c r="B14" s="259" t="s">
        <v>168</v>
      </c>
      <c r="C14" s="26" t="s">
        <v>166</v>
      </c>
      <c r="D14" s="138">
        <f>IFERROR('Στοιχεία υφιστάμενου δικτύου'!E109/'Στοιχεία υφιστάμενου δικτύου'!E110,0)</f>
        <v>0.8624633672865184</v>
      </c>
      <c r="E14" s="138">
        <f>IFERROR('Στοιχεία υφιστάμενου δικτύου'!F109/'Στοιχεία υφιστάμενου δικτύου'!F110,0)</f>
        <v>0.8624633672865184</v>
      </c>
      <c r="F14" s="138">
        <f>IFERROR('Στοιχεία υφιστάμενου δικτύου'!G109/'Στοιχεία υφιστάμενου δικτύου'!G110,0)</f>
        <v>0.96440431489158507</v>
      </c>
      <c r="G14" s="138">
        <f>IFERROR('Στοιχεία υφιστάμενου δικτύου'!H109/'Στοιχεία υφιστάμενου δικτύου'!H110,0)</f>
        <v>0.96440431489158507</v>
      </c>
      <c r="H14" s="138">
        <f>IFERROR('Στοιχεία υφιστάμενου δικτύου'!J109/'Στοιχεία υφιστάμενου δικτύου'!J110,0)</f>
        <v>0.96440431489158507</v>
      </c>
    </row>
    <row r="15" spans="2:12" ht="29.1">
      <c r="B15" s="285" t="s">
        <v>169</v>
      </c>
      <c r="C15" s="10" t="s">
        <v>170</v>
      </c>
      <c r="D15" s="139">
        <f>IFERROR('Στοιχεία υφιστάμενου δικτύου'!E87/'Στοιχεία υφιστάμενου δικτύου'!E15,0)</f>
        <v>2.337162177515518</v>
      </c>
      <c r="E15" s="139">
        <f>IFERROR('Στοιχεία υφιστάμενου δικτύου'!F87/'Στοιχεία υφιστάμενου δικτύου'!F15,0)</f>
        <v>2.3617813223745379</v>
      </c>
      <c r="F15" s="139">
        <f>IFERROR('Στοιχεία υφιστάμενου δικτύου'!G87/'Στοιχεία υφιστάμενου δικτύου'!G15,0)</f>
        <v>2.6802574359041942</v>
      </c>
      <c r="G15" s="139">
        <f>IFERROR('Στοιχεία υφιστάμενου δικτύου'!H87/'Στοιχεία υφιστάμενου δικτύου'!H15,0)</f>
        <v>2.2219932318300071</v>
      </c>
      <c r="H15" s="139">
        <f>IFERROR('Στοιχεία υφιστάμενου δικτύου'!J87/'Στοιχεία υφιστάμενου δικτύου'!J15,0)</f>
        <v>1.8031125844807157</v>
      </c>
    </row>
    <row r="16" spans="2:12" ht="29.1">
      <c r="B16" s="285" t="s">
        <v>282</v>
      </c>
      <c r="C16" s="10" t="s">
        <v>183</v>
      </c>
      <c r="D16" s="139">
        <f>IFERROR('Στοιχεία υφιστάμενου δικτύου'!E33/'Στοιχεία υφιστάμενου δικτύου'!E15,0)</f>
        <v>4.7375954415422465E-2</v>
      </c>
      <c r="E16" s="139">
        <f>IFERROR('Στοιχεία υφιστάμενου δικτύου'!F33/'Στοιχεία υφιστάμενου δικτύου'!F15,0)</f>
        <v>4.7843200922763097E-2</v>
      </c>
      <c r="F16" s="139">
        <f>IFERROR('Στοιχεία υφιστάμενου δικτύου'!G33/'Στοιχεία υφιστάμενου δικτύου'!G15,0)</f>
        <v>4.8814983760519078E-2</v>
      </c>
      <c r="G16" s="139">
        <f>IFERROR('Στοιχεία υφιστάμενου δικτύου'!H33/'Στοιχεία υφιστάμενου δικτύου'!H15,0)</f>
        <v>4.8281023726331085E-2</v>
      </c>
      <c r="H16" s="139">
        <f>IFERROR('Στοιχεία υφιστάμενου δικτύου'!J33/'Στοιχεία υφιστάμενου δικτύου'!J15,0)</f>
        <v>4.6956294615476117E-2</v>
      </c>
    </row>
    <row r="19" spans="2:10" ht="15.6">
      <c r="B19" s="332" t="s">
        <v>283</v>
      </c>
      <c r="C19" s="332"/>
      <c r="D19" s="332"/>
      <c r="E19" s="332"/>
      <c r="F19" s="332"/>
      <c r="G19" s="332"/>
      <c r="H19" s="332"/>
      <c r="I19" s="332"/>
    </row>
    <row r="20" spans="2:10" ht="4.9000000000000004" customHeight="1"/>
    <row r="21" spans="2:10" ht="29.1">
      <c r="B21" s="17"/>
      <c r="C21" s="17"/>
      <c r="D21" s="24">
        <f>$C$3</f>
        <v>2024</v>
      </c>
      <c r="E21" s="24">
        <f>$C$3+1</f>
        <v>2025</v>
      </c>
      <c r="F21" s="24">
        <f>$C$3+2</f>
        <v>2026</v>
      </c>
      <c r="G21" s="24">
        <f>$C$3+3</f>
        <v>2027</v>
      </c>
      <c r="H21" s="24">
        <f>$C$3+4</f>
        <v>2028</v>
      </c>
      <c r="I21" s="25" t="str">
        <f>"Σύνολο Προγράμματος Ανάπτυξης "&amp;D21&amp;" - "&amp;H21</f>
        <v>Σύνολο Προγράμματος Ανάπτυξης 2024 - 2028</v>
      </c>
    </row>
    <row r="22" spans="2:10">
      <c r="B22" s="259" t="s">
        <v>164</v>
      </c>
      <c r="C22" s="26" t="s">
        <v>166</v>
      </c>
      <c r="D22" s="138">
        <f>IFERROR('Πρόγραμμα ανάπτυξης δικτύου'!F70/'Πρόγραμμα ανάπτυξης δικτύου'!F139,0)</f>
        <v>0.56508050858419923</v>
      </c>
      <c r="E22" s="138">
        <f>IFERROR('Πρόγραμμα ανάπτυξης δικτύου'!G70/'Πρόγραμμα ανάπτυξης δικτύου'!G139,0)</f>
        <v>0.58203203781409762</v>
      </c>
      <c r="F22" s="138">
        <f>IFERROR('Πρόγραμμα ανάπτυξης δικτύου'!H70/'Πρόγραμμα ανάπτυξης δικτύου'!H139,0)</f>
        <v>0.59830811376662529</v>
      </c>
      <c r="G22" s="138">
        <f>IFERROR('Πρόγραμμα ανάπτυξης δικτύου'!I70/'Πρόγραμμα ανάπτυξης δικτύου'!I139,0)</f>
        <v>0.61159980612082609</v>
      </c>
      <c r="H22" s="138">
        <f>IFERROR('Πρόγραμμα ανάπτυξης δικτύου'!J70/'Πρόγραμμα ανάπτυξης δικτύου'!J139,0)</f>
        <v>0.62421409716413656</v>
      </c>
      <c r="I22" s="430"/>
    </row>
    <row r="23" spans="2:10">
      <c r="B23" s="259" t="s">
        <v>35</v>
      </c>
      <c r="C23" s="26" t="s">
        <v>166</v>
      </c>
      <c r="D23" s="138">
        <f>IFERROR('Πρόγραμμα ανάπτυξης δικτύου'!F15/'Πρόγραμμα ανάπτυξης δικτύου'!F151,0)</f>
        <v>0.5665613265904107</v>
      </c>
      <c r="E23" s="138">
        <f>IFERROR('Πρόγραμμα ανάπτυξης δικτύου'!G15/'Πρόγραμμα ανάπτυξης δικτύου'!G151,0)</f>
        <v>0.5846485649585077</v>
      </c>
      <c r="F23" s="138">
        <f>IFERROR('Πρόγραμμα ανάπτυξης δικτύου'!H15/'Πρόγραμμα ανάπτυξης δικτύου'!H151,0)</f>
        <v>0.60413286161815649</v>
      </c>
      <c r="G23" s="138">
        <f>IFERROR('Πρόγραμμα ανάπτυξης δικτύου'!I15/'Πρόγραμμα ανάπτυξης δικτύου'!I151,0)</f>
        <v>0.62662289554981576</v>
      </c>
      <c r="H23" s="138">
        <f>IFERROR('Πρόγραμμα ανάπτυξης δικτύου'!J15/'Πρόγραμμα ανάπτυξης δικτύου'!J151,0)</f>
        <v>0.64688060252208435</v>
      </c>
      <c r="I23" s="431"/>
    </row>
    <row r="24" spans="2:10">
      <c r="B24" s="259" t="s">
        <v>167</v>
      </c>
      <c r="C24" s="26" t="s">
        <v>166</v>
      </c>
      <c r="D24" s="138">
        <f>IFERROR('Πρόγραμμα ανάπτυξης δικτύου'!F34/'Πρόγραμμα ανάπτυξης δικτύου'!F143,0)</f>
        <v>0.74605204400600822</v>
      </c>
      <c r="E24" s="138">
        <f>IFERROR('Πρόγραμμα ανάπτυξης δικτύου'!G34/'Πρόγραμμα ανάπτυξης δικτύου'!G143,0)</f>
        <v>0.75278917226482767</v>
      </c>
      <c r="F24" s="138">
        <f>IFERROR('Πρόγραμμα ανάπτυξης δικτύου'!H34/'Πρόγραμμα ανάπτυξης δικτύου'!H143,0)</f>
        <v>0.75895147473065716</v>
      </c>
      <c r="G24" s="138">
        <f>IFERROR('Πρόγραμμα ανάπτυξης δικτύου'!I34/'Πρόγραμμα ανάπτυξης δικτύου'!I143,0)</f>
        <v>0.76099965132825087</v>
      </c>
      <c r="H24" s="138">
        <f>IFERROR('Πρόγραμμα ανάπτυξης δικτύου'!J34/'Πρόγραμμα ανάπτυξης δικτύου'!J143,0)</f>
        <v>0.76405384006334121</v>
      </c>
      <c r="I24" s="431"/>
    </row>
    <row r="25" spans="2:10" ht="29.1">
      <c r="B25" s="285" t="s">
        <v>284</v>
      </c>
      <c r="C25" s="10" t="s">
        <v>170</v>
      </c>
      <c r="D25" s="139">
        <f>IFERROR(('Πρόγραμμα ανάπτυξης δικτύου'!F102)/'Πρόγραμμα ανάπτυξης δικτύου'!F15,0)</f>
        <v>1.9737087021544573</v>
      </c>
      <c r="E25" s="139">
        <f>IFERROR(('Πρόγραμμα ανάπτυξης δικτύου'!G102)/'Πρόγραμμα ανάπτυξης δικτύου'!G15,0)</f>
        <v>1.9798404990301892</v>
      </c>
      <c r="F25" s="139">
        <f>IFERROR(('Πρόγραμμα ανάπτυξης δικτύου'!H102)/'Πρόγραμμα ανάπτυξης δικτύου'!H15,0)</f>
        <v>1.9856575792094722</v>
      </c>
      <c r="G25" s="139">
        <f>IFERROR(('Πρόγραμμα ανάπτυξης δικτύου'!I102)/'Πρόγραμμα ανάπτυξης δικτύου'!I15,0)</f>
        <v>1.979941044569415</v>
      </c>
      <c r="H25" s="139">
        <f>IFERROR(('Πρόγραμμα ανάπτυξης δικτύου'!J102)/'Πρόγραμμα ανάπτυξης δικτύου'!J15,0)</f>
        <v>1.9791678200457912</v>
      </c>
      <c r="I25" s="431"/>
      <c r="J25" s="113"/>
    </row>
    <row r="26" spans="2:10" ht="29.1">
      <c r="B26" s="285" t="s">
        <v>282</v>
      </c>
      <c r="C26" s="10" t="s">
        <v>183</v>
      </c>
      <c r="D26" s="139">
        <f>IFERROR('Πρόγραμμα ανάπτυξης δικτύου'!F34/'Πρόγραμμα ανάπτυξης δικτύου'!F15,0)</f>
        <v>4.693553301424068E-2</v>
      </c>
      <c r="E26" s="139">
        <f>IFERROR('Πρόγραμμα ανάπτυξης δικτύου'!G34/'Πρόγραμμα ανάπτυξης δικτύου'!G15,0)</f>
        <v>4.7009301129544864E-2</v>
      </c>
      <c r="F26" s="139">
        <f>IFERROR('Πρόγραμμα ανάπτυξης δικτύου'!H34/'Πρόγραμμα ανάπτυξης δικτύου'!H15,0)</f>
        <v>4.6947617464549639E-2</v>
      </c>
      <c r="G26" s="139">
        <f>IFERROR('Πρόγραμμα ανάπτυξης δικτύου'!I34/'Πρόγραμμα ανάπτυξης δικτύου'!I15,0)</f>
        <v>4.6619264785531765E-2</v>
      </c>
      <c r="H26" s="139">
        <f>IFERROR('Πρόγραμμα ανάπτυξης δικτύου'!J34/'Πρόγραμμα ανάπτυξης δικτύου'!J15,0)</f>
        <v>4.6409179880057529E-2</v>
      </c>
      <c r="I26" s="432"/>
    </row>
    <row r="27" spans="2:10">
      <c r="B27" s="285" t="s">
        <v>174</v>
      </c>
      <c r="C27" s="10" t="s">
        <v>175</v>
      </c>
      <c r="D27" s="139">
        <f>IFERROR('Πρόγραμμα ανάπτυξης δικτύου'!F157/'Πρόγραμμα ανάπτυξης δικτύου'!F69,0)</f>
        <v>2584.0256594934035</v>
      </c>
      <c r="E27" s="139">
        <f>IFERROR('Πρόγραμμα ανάπτυξης δικτύου'!G157/'Πρόγραμμα ανάπτυξης δικτύου'!G69,0)</f>
        <v>2075.5869704110987</v>
      </c>
      <c r="F27" s="139">
        <f>IFERROR('Πρόγραμμα ανάπτυξης δικτύου'!H157/'Πρόγραμμα ανάπτυξης δικτύου'!H69,0)</f>
        <v>2647.6899685200319</v>
      </c>
      <c r="G27" s="139">
        <f>IFERROR('Πρόγραμμα ανάπτυξης δικτύου'!I157/'Πρόγραμμα ανάπτυξης δικτύου'!I69,0)</f>
        <v>2644.2355724058743</v>
      </c>
      <c r="H27" s="139">
        <f>IFERROR('Πρόγραμμα ανάπτυξης δικτύου'!J157/'Πρόγραμμα ανάπτυξης δικτύου'!J69,0)</f>
        <v>1584.9576815895912</v>
      </c>
      <c r="I27" s="139">
        <f>IFERROR('Πρόγραμμα ανάπτυξης δικτύου'!K157/'Πρόγραμμα ανάπτυξης δικτύου'!K69,0)</f>
        <v>2280.1501189926571</v>
      </c>
    </row>
    <row r="28" spans="2:10">
      <c r="B28" s="285" t="s">
        <v>285</v>
      </c>
      <c r="C28" s="10" t="s">
        <v>177</v>
      </c>
      <c r="D28" s="139">
        <f>IFERROR('Πρόγραμμα ανάπτυξης δικτύου'!F157/'Πρόγραμμα ανάπτυξης δικτύου'!F98,0)</f>
        <v>540.82718458383931</v>
      </c>
      <c r="E28" s="139">
        <f>IFERROR('Πρόγραμμα ανάπτυξης δικτύου'!G157/'Πρόγραμμα ανάπτυξης δικτύου'!G98,0)</f>
        <v>246.23173574348195</v>
      </c>
      <c r="F28" s="139">
        <f>IFERROR('Πρόγραμμα ανάπτυξης δικτύου'!H157/'Πρόγραμμα ανάπτυξης δικτύου'!H98,0)</f>
        <v>150.88396322400723</v>
      </c>
      <c r="G28" s="139">
        <f>IFERROR('Πρόγραμμα ανάπτυξης δικτύου'!I157/'Πρόγραμμα ανάπτυξης δικτύου'!I98,0)</f>
        <v>97.243203928681751</v>
      </c>
      <c r="H28" s="139">
        <f>IFERROR('Πρόγραμμα ανάπτυξης δικτύου'!J157/'Πρόγραμμα ανάπτυξης δικτύου'!J98,0)</f>
        <v>41.955205497503336</v>
      </c>
      <c r="I28" s="139">
        <f>IFERROR('Πρόγραμμα ανάπτυξης δικτύου'!K157/'Πρόγραμμα ανάπτυξης δικτύου'!K98,0)</f>
        <v>110.52018121912857</v>
      </c>
    </row>
    <row r="29" spans="2:10">
      <c r="B29" s="285" t="s">
        <v>178</v>
      </c>
      <c r="C29" s="10" t="s">
        <v>179</v>
      </c>
      <c r="D29" s="139">
        <f>IFERROR('Πρόγραμμα ανάπτυξης δικτύου'!F157/'Πρόγραμμα ανάπτυξης δικτύου'!F33,0)</f>
        <v>13879.044069544649</v>
      </c>
      <c r="E29" s="139">
        <f>IFERROR('Πρόγραμμα ανάπτυξης δικτύου'!G157/'Πρόγραμμα ανάπτυξης δικτύου'!G33,0)</f>
        <v>11194.366061016875</v>
      </c>
      <c r="F29" s="139">
        <f>IFERROR('Πρόγραμμα ανάπτυξης δικτύου'!H157/'Πρόγραμμα ανάπτυξης δικτύου'!H33,0)</f>
        <v>14279.431283496262</v>
      </c>
      <c r="G29" s="139">
        <f>IFERROR('Πρόγραμμα ανάπτυξης δικτύου'!I157/'Πρόγραμμα ανάπτυξης δικτύου'!I33,0)</f>
        <v>14263.119198219942</v>
      </c>
      <c r="H29" s="139">
        <f>IFERROR('Πρόγραμμα ανάπτυξης δικτύου'!J157/'Πρόγραμμα ανάπτυξης δικτύου'!J33,0)</f>
        <v>8548.8433340324482</v>
      </c>
      <c r="I29" s="139">
        <f>IFERROR('Πρόγραμμα ανάπτυξης δικτύου'!K157/'Πρόγραμμα ανάπτυξης δικτύου'!K33,0)</f>
        <v>12293.143696560659</v>
      </c>
    </row>
    <row r="30" spans="2:10" ht="29.1">
      <c r="B30" s="285" t="s">
        <v>180</v>
      </c>
      <c r="C30" s="10" t="s">
        <v>181</v>
      </c>
      <c r="D30" s="139">
        <f>IFERROR('Πρόγραμμα ανάπτυξης δικτύου'!F69/'Πρόγραμμα ανάπτυξης δικτύου'!F14,0)</f>
        <v>0.24444444444444444</v>
      </c>
      <c r="E30" s="139">
        <f>IFERROR('Πρόγραμμα ανάπτυξης δικτύου'!G69/'Πρόγραμμα ανάπτυξης δικτύου'!G14,0)</f>
        <v>0.26600000000000001</v>
      </c>
      <c r="F30" s="139">
        <f>IFERROR('Πρόγραμμα ανάπτυξης δικτύου'!H69/'Πρόγραμμα ανάπτυξης δικτύου'!H14,0)</f>
        <v>0.24321413983884743</v>
      </c>
      <c r="G30" s="139">
        <f>IFERROR('Πρόγραμμα ανάπτυξης δικτύου'!I69/'Πρόγραμμα ανάπτυξης δικτύου'!I14,0)</f>
        <v>0.20388927313377619</v>
      </c>
      <c r="H30" s="139">
        <f>IFERROR('Πρόγραμμα ανάπτυξης δικτύου'!J69/'Πρόγραμμα ανάπτυξης δικτύου'!J14,0)</f>
        <v>0.21526785714285715</v>
      </c>
      <c r="I30" s="139">
        <f>IFERROR('Πρόγραμμα ανάπτυξης δικτύου'!K69/'Πρόγραμμα ανάπτυξης δικτύου'!K14,0)</f>
        <v>0.2315883745752107</v>
      </c>
    </row>
    <row r="31" spans="2:10">
      <c r="B31" s="285" t="s">
        <v>182</v>
      </c>
      <c r="C31" s="10" t="s">
        <v>183</v>
      </c>
      <c r="D31" s="139">
        <f>IFERROR('Πρόγραμμα ανάπτυξης δικτύου'!F33/'Πρόγραμμα ανάπτυξης δικτύου'!F14,0)</f>
        <v>4.5511111111111113E-2</v>
      </c>
      <c r="E31" s="139">
        <f>IFERROR('Πρόγραμμα ανάπτυξης δικτύου'!G33/'Πρόγραμμα ανάπτυξης δικτύου'!G14,0)</f>
        <v>4.9320000000000003E-2</v>
      </c>
      <c r="F31" s="139">
        <f>IFERROR('Πρόγραμμα ανάπτυξης δικτύου'!H33/'Πρόγραμμα ανάπτυξης δικτύου'!H14,0)</f>
        <v>4.5096728676989342E-2</v>
      </c>
      <c r="G31" s="139">
        <f>IFERROR('Πρόγραμμα ανάπτυξης δικτύου'!I33/'Πρόγραμμα ανάπτυξης δικτύου'!I14,0)</f>
        <v>3.7798973798073059E-2</v>
      </c>
      <c r="H31" s="139">
        <f>IFERROR('Πρόγραμμα ανάπτυξης δικτύου'!J33/'Πρόγραμμα ανάπτυξης δικτύου'!J14,0)</f>
        <v>3.9910714285714285E-2</v>
      </c>
      <c r="I31" s="139">
        <f>IFERROR('Πρόγραμμα ανάπτυξης δικτύου'!K33/'Πρόγραμμα ανάπτυξης δικτύου'!K14,0)</f>
        <v>4.2955347540004823E-2</v>
      </c>
    </row>
    <row r="32" spans="2:10" ht="29.1">
      <c r="B32" s="285" t="s">
        <v>286</v>
      </c>
      <c r="C32" s="10" t="s">
        <v>170</v>
      </c>
      <c r="D32" s="139">
        <f>IFERROR('Πρόγραμμα ανάπτυξης δικτύου'!F98/'Πρόγραμμα ανάπτυξης δικτύου'!F14,0)</f>
        <v>1.1679344803111231</v>
      </c>
      <c r="E32" s="139">
        <f>IFERROR('Πρόγραμμα ανάπτυξης δικτύου'!G98/'Πρόγραμμα ανάπτυξης δικτύου'!G14,0)</f>
        <v>2.2422216716391206</v>
      </c>
      <c r="F32" s="139">
        <f>IFERROR('Πρόγραμμα ανάπτυξης δικτύου'!H98/'Πρόγραμμα ανάπτυξης δικτύου'!H14,0)</f>
        <v>4.2678865566217077</v>
      </c>
      <c r="G32" s="139">
        <f>IFERROR('Πρόγραμμα ανάπτυξης δικτύου'!I98/'Πρόγραμμα ανάπτυξης δικτύου'!I14,0)</f>
        <v>5.5441536999100487</v>
      </c>
      <c r="H32" s="139">
        <f>IFERROR('Πρόγραμμα ανάπτυξης δικτύου'!J98/'Πρόγραμμα ανάπτυξης δικτύου'!J14,0)</f>
        <v>8.1322553359488534</v>
      </c>
      <c r="I32" s="139">
        <f>IFERROR('Πρόγραμμα ανάπτυξης δικτύου'!K98/'Πρόγραμμα ανάπτυξης δικτύου'!K14,0)</f>
        <v>4.7779170647395572</v>
      </c>
      <c r="J32" s="113"/>
    </row>
    <row r="33" spans="2:2">
      <c r="B33" s="200" t="s">
        <v>287</v>
      </c>
    </row>
  </sheetData>
  <mergeCells count="5">
    <mergeCell ref="I22:I26"/>
    <mergeCell ref="B19:I19"/>
    <mergeCell ref="C2:H2"/>
    <mergeCell ref="J2:L2"/>
    <mergeCell ref="B5:I5"/>
  </mergeCells>
  <hyperlinks>
    <hyperlink ref="J2" location="'Αρχική σελίδα'!A1" display="Πίσω στην αρχική σελίδα" xr:uid="{6B123E3F-267D-4E41-8211-059994B84D0B}"/>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F6BDD-6028-4612-A1C7-C9C13030E709}">
  <sheetPr>
    <tabColor theme="9" tint="0.79998168889431442"/>
  </sheetPr>
  <dimension ref="A2:H47"/>
  <sheetViews>
    <sheetView showGridLines="0" topLeftCell="A26" zoomScale="85" zoomScaleNormal="85" workbookViewId="0">
      <selection activeCell="K7" sqref="K7"/>
    </sheetView>
  </sheetViews>
  <sheetFormatPr defaultColWidth="8.85546875" defaultRowHeight="14.45"/>
  <cols>
    <col min="1" max="1" width="3.28515625" style="254" customWidth="1"/>
    <col min="2" max="2" width="45.7109375" style="255" customWidth="1"/>
    <col min="3" max="3" width="12.7109375" style="255" customWidth="1"/>
    <col min="4" max="4" width="13.28515625" style="255" bestFit="1" customWidth="1"/>
    <col min="5" max="8" width="12.7109375" style="255" customWidth="1"/>
    <col min="9" max="16384" width="8.85546875" style="255"/>
  </cols>
  <sheetData>
    <row r="2" spans="1:8" ht="18.600000000000001">
      <c r="B2" s="1" t="s">
        <v>0</v>
      </c>
      <c r="C2" s="333" t="str">
        <f>'Αρχική Σελίδα'!C3</f>
        <v>Θεσσαλονίκης</v>
      </c>
      <c r="D2" s="333"/>
      <c r="E2" s="333"/>
      <c r="F2" s="333"/>
      <c r="G2" s="333"/>
      <c r="H2" s="333"/>
    </row>
    <row r="3" spans="1:8" ht="18.600000000000001">
      <c r="B3" s="2" t="s">
        <v>2</v>
      </c>
      <c r="C3" s="37">
        <v>2024</v>
      </c>
      <c r="D3" s="37" t="s">
        <v>3</v>
      </c>
      <c r="E3" s="37">
        <f>C3+4</f>
        <v>2028</v>
      </c>
    </row>
    <row r="4" spans="1:8" customFormat="1"/>
    <row r="5" spans="1:8" ht="31.9" customHeight="1">
      <c r="B5" s="256" t="s">
        <v>288</v>
      </c>
      <c r="C5" s="257"/>
      <c r="D5" s="257"/>
      <c r="E5" s="257"/>
      <c r="F5" s="257"/>
      <c r="G5" s="257"/>
      <c r="H5" s="257"/>
    </row>
    <row r="6" spans="1:8">
      <c r="B6" s="258"/>
      <c r="C6" s="258"/>
      <c r="D6" s="258"/>
      <c r="E6" s="258"/>
      <c r="F6" s="258"/>
      <c r="G6" s="258"/>
      <c r="H6" s="258"/>
    </row>
    <row r="7" spans="1:8">
      <c r="B7" s="259" t="s">
        <v>194</v>
      </c>
      <c r="C7" s="26" t="s">
        <v>166</v>
      </c>
      <c r="D7" s="260">
        <f>'Ανάλυση ανά δήμο'!D9</f>
        <v>8.3799999999999999E-2</v>
      </c>
      <c r="E7" s="260">
        <f>'Ανάλυση ανά δήμο'!E9</f>
        <v>8.3799999999999999E-2</v>
      </c>
      <c r="F7" s="260">
        <f>'Ανάλυση ανά δήμο'!F9</f>
        <v>8.3799999999999999E-2</v>
      </c>
      <c r="G7" s="260">
        <f>'Ανάλυση ανά δήμο'!G9</f>
        <v>8.3799999999999999E-2</v>
      </c>
      <c r="H7" s="260">
        <f>'Ανάλυση ανά δήμο'!H9</f>
        <v>8.3799999999999999E-2</v>
      </c>
    </row>
    <row r="9" spans="1:8" ht="15.6">
      <c r="B9" s="433" t="s">
        <v>289</v>
      </c>
      <c r="C9" s="434"/>
      <c r="D9" s="434"/>
      <c r="E9" s="434"/>
      <c r="F9" s="434"/>
      <c r="G9" s="434"/>
      <c r="H9" s="435"/>
    </row>
    <row r="10" spans="1:8">
      <c r="B10" s="259"/>
      <c r="C10" s="24" t="s">
        <v>93</v>
      </c>
      <c r="D10" s="24">
        <f>$C$3</f>
        <v>2024</v>
      </c>
      <c r="E10" s="24">
        <f>$C$3+1</f>
        <v>2025</v>
      </c>
      <c r="F10" s="24">
        <f>$C$3+2</f>
        <v>2026</v>
      </c>
      <c r="G10" s="24">
        <f>$C$3+3</f>
        <v>2027</v>
      </c>
      <c r="H10" s="24">
        <f>$C$3+4</f>
        <v>2028</v>
      </c>
    </row>
    <row r="11" spans="1:8">
      <c r="B11" s="259" t="s">
        <v>199</v>
      </c>
      <c r="C11" s="89"/>
      <c r="D11" s="90">
        <v>1</v>
      </c>
      <c r="E11" s="90">
        <v>2</v>
      </c>
      <c r="F11" s="90">
        <v>3</v>
      </c>
      <c r="G11" s="90">
        <v>4</v>
      </c>
      <c r="H11" s="90">
        <v>5</v>
      </c>
    </row>
    <row r="12" spans="1:8">
      <c r="A12" s="265"/>
      <c r="B12" s="259" t="s">
        <v>290</v>
      </c>
      <c r="C12" s="31" t="s">
        <v>150</v>
      </c>
      <c r="D12" s="266">
        <v>216963690.09999999</v>
      </c>
      <c r="E12" s="266">
        <v>210274154.09999999</v>
      </c>
      <c r="F12" s="266">
        <v>203126082.69999999</v>
      </c>
      <c r="G12" s="266">
        <v>195848060</v>
      </c>
      <c r="H12" s="266">
        <v>189317954.59999999</v>
      </c>
    </row>
    <row r="13" spans="1:8">
      <c r="B13" s="259" t="s">
        <v>291</v>
      </c>
      <c r="C13" s="31" t="s">
        <v>150</v>
      </c>
      <c r="D13" s="267">
        <f>D12*$D$7</f>
        <v>18181557.230379999</v>
      </c>
      <c r="E13" s="267">
        <f>E12*$E$7</f>
        <v>17620974.11358</v>
      </c>
      <c r="F13" s="267">
        <f>F12*$F$7</f>
        <v>17021965.73026</v>
      </c>
      <c r="G13" s="267">
        <f>G12*$G$7</f>
        <v>16412067.427999999</v>
      </c>
      <c r="H13" s="267">
        <f>H12*$H$7</f>
        <v>15864844.595479999</v>
      </c>
    </row>
    <row r="14" spans="1:8">
      <c r="B14" s="259" t="s">
        <v>292</v>
      </c>
      <c r="C14" s="33" t="s">
        <v>150</v>
      </c>
      <c r="D14" s="266">
        <v>9346990.3149999995</v>
      </c>
      <c r="E14" s="266">
        <v>8331030.091</v>
      </c>
      <c r="F14" s="266">
        <v>8369964.8159999996</v>
      </c>
      <c r="G14" s="266">
        <v>8064397.7589999996</v>
      </c>
      <c r="H14" s="266">
        <v>7512820.4539999999</v>
      </c>
    </row>
    <row r="15" spans="1:8">
      <c r="A15" s="268"/>
      <c r="B15" s="259" t="s">
        <v>293</v>
      </c>
      <c r="C15" s="26" t="s">
        <v>150</v>
      </c>
      <c r="D15" s="266">
        <v>13390859</v>
      </c>
      <c r="E15" s="266">
        <v>13579980</v>
      </c>
      <c r="F15" s="266">
        <v>15500402</v>
      </c>
      <c r="G15" s="266">
        <v>16854953</v>
      </c>
      <c r="H15" s="266">
        <v>16871074</v>
      </c>
    </row>
    <row r="16" spans="1:8">
      <c r="B16" s="259" t="s">
        <v>294</v>
      </c>
      <c r="C16" s="34" t="s">
        <v>150</v>
      </c>
      <c r="D16" s="269">
        <f>SUM(D13:D15)</f>
        <v>40919406.545379996</v>
      </c>
      <c r="E16" s="269">
        <f t="shared" ref="E16:H16" si="0">SUM(E13:E15)</f>
        <v>39531984.204580002</v>
      </c>
      <c r="F16" s="269">
        <f t="shared" si="0"/>
        <v>40892332.546259999</v>
      </c>
      <c r="G16" s="269">
        <f t="shared" si="0"/>
        <v>41331418.186999999</v>
      </c>
      <c r="H16" s="269">
        <f t="shared" si="0"/>
        <v>40248739.049479999</v>
      </c>
    </row>
    <row r="17" spans="1:8">
      <c r="B17" s="259" t="s">
        <v>213</v>
      </c>
      <c r="C17" s="34" t="s">
        <v>150</v>
      </c>
      <c r="D17" s="269">
        <f>D16*(1/((1+$D$7)^D11))</f>
        <v>37755495.982081555</v>
      </c>
      <c r="E17" s="269">
        <f t="shared" ref="E17:H17" si="1">E16*(1/((1+$D$7)^E11))</f>
        <v>33655056.176672392</v>
      </c>
      <c r="F17" s="269">
        <f t="shared" si="1"/>
        <v>32121398.395183217</v>
      </c>
      <c r="G17" s="269">
        <f t="shared" si="1"/>
        <v>29955993.011007003</v>
      </c>
      <c r="H17" s="269">
        <f t="shared" si="1"/>
        <v>26915753.701831944</v>
      </c>
    </row>
    <row r="18" spans="1:8">
      <c r="B18" s="270" t="s">
        <v>295</v>
      </c>
      <c r="C18" s="36" t="s">
        <v>150</v>
      </c>
      <c r="D18" s="271">
        <f>SUM(D17:H17)</f>
        <v>160403697.26677611</v>
      </c>
      <c r="E18" s="272"/>
      <c r="F18" s="272"/>
      <c r="G18" s="272"/>
      <c r="H18" s="272"/>
    </row>
    <row r="19" spans="1:8" ht="6" customHeight="1">
      <c r="C19" s="273"/>
      <c r="D19" s="273"/>
      <c r="E19" s="273"/>
      <c r="F19" s="273"/>
    </row>
    <row r="20" spans="1:8">
      <c r="A20" s="268"/>
      <c r="B20" s="259" t="s">
        <v>296</v>
      </c>
      <c r="C20" s="34" t="s">
        <v>102</v>
      </c>
      <c r="D20" s="269">
        <f>'Πρόγραμμα ανάπτυξης δικτύου'!F101</f>
        <v>3064925.8853872502</v>
      </c>
      <c r="E20" s="269">
        <f>'Πρόγραμμα ανάπτυξης δικτύου'!G101</f>
        <v>3087688.9164180444</v>
      </c>
      <c r="F20" s="269">
        <f>'Πρόγραμμα ανάπτυξης δικτύου'!H101</f>
        <v>3086276.0942872418</v>
      </c>
      <c r="G20" s="269">
        <f>'Πρόγραμμα ανάπτυξης δικτύου'!I101</f>
        <v>3085015.4203228927</v>
      </c>
      <c r="H20" s="269">
        <f>'Πρόγραμμα ανάπτυξης δικτύου'!J101</f>
        <v>3083788.7011868642</v>
      </c>
    </row>
    <row r="21" spans="1:8">
      <c r="B21" s="270" t="s">
        <v>297</v>
      </c>
      <c r="C21" s="36" t="s">
        <v>102</v>
      </c>
      <c r="D21" s="271">
        <f>SUM(D20:H20)</f>
        <v>15407695.017602295</v>
      </c>
    </row>
    <row r="22" spans="1:8">
      <c r="B22" s="261"/>
      <c r="D22" s="272"/>
      <c r="E22" s="272"/>
      <c r="F22" s="272"/>
      <c r="G22" s="272"/>
      <c r="H22" s="272"/>
    </row>
    <row r="23" spans="1:8">
      <c r="B23" s="259" t="s">
        <v>196</v>
      </c>
      <c r="C23" s="89" t="s">
        <v>177</v>
      </c>
      <c r="D23" s="274">
        <f>IFERROR(D18/D21,0)</f>
        <v>10.410622554738088</v>
      </c>
    </row>
    <row r="24" spans="1:8">
      <c r="D24" s="272"/>
      <c r="E24" s="272"/>
      <c r="F24" s="272"/>
      <c r="G24" s="272"/>
      <c r="H24" s="272"/>
    </row>
    <row r="25" spans="1:8">
      <c r="D25" s="272"/>
      <c r="E25" s="272"/>
      <c r="F25" s="272"/>
      <c r="G25" s="272"/>
      <c r="H25" s="272"/>
    </row>
    <row r="26" spans="1:8" ht="15.6">
      <c r="B26" s="433" t="s">
        <v>298</v>
      </c>
      <c r="C26" s="434"/>
      <c r="D26" s="434"/>
      <c r="E26" s="434"/>
      <c r="F26" s="434"/>
      <c r="G26" s="434"/>
      <c r="H26" s="435"/>
    </row>
    <row r="27" spans="1:8">
      <c r="B27" s="259"/>
      <c r="C27" s="24" t="s">
        <v>93</v>
      </c>
      <c r="D27" s="24">
        <f>$C$3</f>
        <v>2024</v>
      </c>
      <c r="E27" s="24">
        <f>$C$3+1</f>
        <v>2025</v>
      </c>
      <c r="F27" s="24">
        <f>$C$3+2</f>
        <v>2026</v>
      </c>
      <c r="G27" s="24">
        <f>$C$3+3</f>
        <v>2027</v>
      </c>
      <c r="H27" s="24">
        <f>$C$3+4</f>
        <v>2028</v>
      </c>
    </row>
    <row r="28" spans="1:8">
      <c r="B28" s="259" t="s">
        <v>199</v>
      </c>
      <c r="C28" s="89"/>
      <c r="D28" s="90">
        <v>1</v>
      </c>
      <c r="E28" s="90">
        <v>2</v>
      </c>
      <c r="F28" s="90">
        <v>3</v>
      </c>
      <c r="G28" s="90">
        <v>4</v>
      </c>
      <c r="H28" s="90">
        <v>5</v>
      </c>
    </row>
    <row r="29" spans="1:8">
      <c r="B29" s="259" t="s">
        <v>290</v>
      </c>
      <c r="C29" s="31" t="s">
        <v>150</v>
      </c>
      <c r="D29" s="266">
        <v>228652687.30000001</v>
      </c>
      <c r="E29" s="266">
        <v>242915411.59999999</v>
      </c>
      <c r="F29" s="266">
        <v>263069744.69999999</v>
      </c>
      <c r="G29" s="266">
        <v>281011031.39999998</v>
      </c>
      <c r="H29" s="266">
        <v>283865081</v>
      </c>
    </row>
    <row r="30" spans="1:8">
      <c r="B30" s="259" t="s">
        <v>291</v>
      </c>
      <c r="C30" s="31" t="s">
        <v>150</v>
      </c>
      <c r="D30" s="267">
        <f>D29*$D$7</f>
        <v>19161095.195739999</v>
      </c>
      <c r="E30" s="267">
        <f t="shared" ref="E30:H30" si="2">E29*$D$7</f>
        <v>20356311.492079999</v>
      </c>
      <c r="F30" s="267">
        <f t="shared" si="2"/>
        <v>22045244.605859999</v>
      </c>
      <c r="G30" s="267">
        <f t="shared" si="2"/>
        <v>23548724.431319997</v>
      </c>
      <c r="H30" s="267">
        <f t="shared" si="2"/>
        <v>23787893.787799999</v>
      </c>
    </row>
    <row r="31" spans="1:8">
      <c r="B31" s="259" t="s">
        <v>299</v>
      </c>
      <c r="C31" s="33" t="s">
        <v>150</v>
      </c>
      <c r="D31" s="266">
        <v>9620392.0419999994</v>
      </c>
      <c r="E31" s="266">
        <v>9449635.5810000002</v>
      </c>
      <c r="F31" s="266">
        <v>10686851.5</v>
      </c>
      <c r="G31" s="266">
        <v>11893075.689999999</v>
      </c>
      <c r="H31" s="266">
        <v>12860556.85</v>
      </c>
    </row>
    <row r="32" spans="1:8">
      <c r="B32" s="259" t="s">
        <v>293</v>
      </c>
      <c r="C32" s="26" t="s">
        <v>150</v>
      </c>
      <c r="D32" s="266">
        <v>13394805</v>
      </c>
      <c r="E32" s="266">
        <v>13590143</v>
      </c>
      <c r="F32" s="266">
        <v>15516781</v>
      </c>
      <c r="G32" s="266">
        <v>16879298</v>
      </c>
      <c r="H32" s="266">
        <v>16902840</v>
      </c>
    </row>
    <row r="33" spans="1:8">
      <c r="B33" s="259" t="s">
        <v>294</v>
      </c>
      <c r="C33" s="34" t="s">
        <v>150</v>
      </c>
      <c r="D33" s="269">
        <f>SUM(D30:D32)</f>
        <v>42176292.237739995</v>
      </c>
      <c r="E33" s="269">
        <f>SUM(E30:E32)</f>
        <v>43396090.073080003</v>
      </c>
      <c r="F33" s="269">
        <f>SUM(F30:F32)</f>
        <v>48248877.105859995</v>
      </c>
      <c r="G33" s="269">
        <f>SUM(G30:G32)</f>
        <v>52321098.121319994</v>
      </c>
      <c r="H33" s="269">
        <f>SUM(H30:H32)</f>
        <v>53551290.637800001</v>
      </c>
    </row>
    <row r="34" spans="1:8">
      <c r="B34" s="259" t="s">
        <v>213</v>
      </c>
      <c r="C34" s="34" t="s">
        <v>150</v>
      </c>
      <c r="D34" s="269">
        <f>D33*(1/((1+$D$7)^D28))</f>
        <v>38915198.595441952</v>
      </c>
      <c r="E34" s="269">
        <f t="shared" ref="E34:H34" si="3">E33*(1/((1+$D$7)^E28))</f>
        <v>36944713.973862097</v>
      </c>
      <c r="F34" s="269">
        <f t="shared" si="3"/>
        <v>37900048.91220884</v>
      </c>
      <c r="G34" s="269">
        <f t="shared" si="3"/>
        <v>37921042.112787865</v>
      </c>
      <c r="H34" s="269">
        <f t="shared" si="3"/>
        <v>35811639.898837171</v>
      </c>
    </row>
    <row r="35" spans="1:8">
      <c r="B35" s="270" t="s">
        <v>295</v>
      </c>
      <c r="C35" s="36" t="s">
        <v>150</v>
      </c>
      <c r="D35" s="271">
        <f>SUM(D34:H34)</f>
        <v>187492643.49313793</v>
      </c>
      <c r="E35" s="275"/>
      <c r="F35" s="276"/>
      <c r="G35" s="272"/>
      <c r="H35" s="272"/>
    </row>
    <row r="36" spans="1:8">
      <c r="B36" s="261" t="s">
        <v>300</v>
      </c>
      <c r="C36" s="277"/>
      <c r="D36" s="278"/>
      <c r="E36" s="272"/>
      <c r="F36" s="272"/>
      <c r="G36" s="272"/>
      <c r="H36" s="272"/>
    </row>
    <row r="37" spans="1:8">
      <c r="B37" s="261" t="s">
        <v>301</v>
      </c>
      <c r="C37" s="273"/>
      <c r="D37" s="273"/>
      <c r="E37" s="273"/>
      <c r="F37" s="273"/>
    </row>
    <row r="38" spans="1:8">
      <c r="C38" s="273"/>
      <c r="D38" s="273"/>
      <c r="E38" s="273"/>
      <c r="F38" s="273"/>
    </row>
    <row r="39" spans="1:8">
      <c r="A39" s="268"/>
      <c r="B39" s="259" t="s">
        <v>296</v>
      </c>
      <c r="C39" s="34" t="s">
        <v>102</v>
      </c>
      <c r="D39" s="314">
        <f>'Πρόγραμμα ανάπτυξης δικτύου'!F102</f>
        <v>3091204.4111942505</v>
      </c>
      <c r="E39" s="314">
        <f>'Πρόγραμμα ανάπτυξης δικτύου'!G102</f>
        <v>3199800</v>
      </c>
      <c r="F39" s="314">
        <f>'Πρόγραμμα ανάπτυξης δικτύου'!H102</f>
        <v>3316153</v>
      </c>
      <c r="G39" s="314">
        <f>'Πρόγραμμα ανάπτυξης δικτύου'!I102</f>
        <v>3429701.0000000005</v>
      </c>
      <c r="H39" s="314">
        <f>'Πρόγραμμα ανάπτυξης δικτύου'!J102</f>
        <v>3539195</v>
      </c>
    </row>
    <row r="40" spans="1:8">
      <c r="B40" s="270" t="s">
        <v>297</v>
      </c>
      <c r="C40" s="36" t="s">
        <v>102</v>
      </c>
      <c r="D40" s="271">
        <f>SUM(D39:H39)</f>
        <v>16576053.41119425</v>
      </c>
    </row>
    <row r="41" spans="1:8">
      <c r="B41" s="261"/>
    </row>
    <row r="42" spans="1:8">
      <c r="B42" s="259" t="s">
        <v>196</v>
      </c>
      <c r="C42" s="89" t="s">
        <v>177</v>
      </c>
      <c r="D42" s="274">
        <f>IFERROR(D35/D40,0)</f>
        <v>11.311054497840791</v>
      </c>
    </row>
    <row r="45" spans="1:8" ht="15.6">
      <c r="B45" s="262" t="s">
        <v>302</v>
      </c>
      <c r="C45" s="263"/>
      <c r="D45" s="263"/>
      <c r="E45" s="263"/>
      <c r="F45" s="263"/>
      <c r="G45" s="263"/>
      <c r="H45" s="264"/>
    </row>
    <row r="47" spans="1:8">
      <c r="B47" s="270" t="s">
        <v>303</v>
      </c>
      <c r="C47" s="279">
        <f>IFERROR(D42/D23-1,0)</f>
        <v>8.6491651999514474E-2</v>
      </c>
    </row>
  </sheetData>
  <mergeCells count="3">
    <mergeCell ref="C2:H2"/>
    <mergeCell ref="B9:H9"/>
    <mergeCell ref="B26:H26"/>
  </mergeCells>
  <conditionalFormatting sqref="C47">
    <cfRule type="cellIs" dxfId="1" priority="1" operator="greaterThan">
      <formula>0</formula>
    </cfRule>
    <cfRule type="cellIs" dxfId="0" priority="2" operator="lessThanOrEqual">
      <formula>0</formula>
    </cfRule>
  </conditionalFormatting>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2AA5-0203-4F47-BADC-923A42040B79}">
  <sheetPr>
    <tabColor theme="4" tint="0.79998168889431442"/>
  </sheetPr>
  <dimension ref="B1:AK33"/>
  <sheetViews>
    <sheetView showGridLines="0" zoomScale="85" zoomScaleNormal="85" workbookViewId="0">
      <selection activeCell="E31" sqref="E31"/>
    </sheetView>
  </sheetViews>
  <sheetFormatPr defaultRowHeight="14.45"/>
  <cols>
    <col min="1" max="1" width="2.85546875" customWidth="1"/>
    <col min="2" max="2" width="29.5703125" customWidth="1"/>
    <col min="3" max="3" width="19.7109375" customWidth="1"/>
    <col min="4" max="4" width="23" customWidth="1"/>
    <col min="5" max="5" width="75.28515625" customWidth="1"/>
    <col min="6" max="6" width="65.140625" customWidth="1"/>
    <col min="7" max="7" width="13.7109375" customWidth="1"/>
    <col min="14" max="14" width="8.85546875" style="205"/>
  </cols>
  <sheetData>
    <row r="1" spans="2:37">
      <c r="M1" s="113"/>
      <c r="N1" s="113"/>
      <c r="O1" s="113"/>
      <c r="P1" s="113"/>
      <c r="Q1" s="113"/>
      <c r="R1" s="113"/>
      <c r="S1" s="113"/>
      <c r="T1" s="113"/>
      <c r="U1" s="113"/>
      <c r="V1" s="113"/>
      <c r="W1" s="113"/>
      <c r="X1" s="113"/>
      <c r="Y1" s="113"/>
      <c r="Z1" s="113"/>
      <c r="AA1" s="113"/>
      <c r="AB1" s="113"/>
    </row>
    <row r="2" spans="2:37" ht="18.600000000000001">
      <c r="B2" s="1" t="s">
        <v>0</v>
      </c>
      <c r="C2" s="333" t="str">
        <f>'Αρχική Σελίδα'!C3</f>
        <v>Θεσσαλονίκης</v>
      </c>
      <c r="D2" s="333"/>
      <c r="E2" s="333"/>
      <c r="F2" s="333"/>
      <c r="G2" s="333"/>
      <c r="H2" s="333"/>
      <c r="J2" s="334" t="s">
        <v>58</v>
      </c>
      <c r="K2" s="334"/>
      <c r="L2" s="334"/>
      <c r="M2" s="113"/>
      <c r="N2" s="113"/>
      <c r="O2" s="113"/>
      <c r="P2" s="113"/>
      <c r="Q2" s="113"/>
      <c r="R2" s="113"/>
      <c r="S2" s="113"/>
      <c r="T2" s="113"/>
      <c r="U2" s="113"/>
      <c r="V2" s="113"/>
      <c r="W2" s="113"/>
      <c r="X2" s="113"/>
      <c r="Y2" s="113"/>
      <c r="Z2" s="113"/>
      <c r="AA2" s="113"/>
      <c r="AB2" s="113"/>
    </row>
    <row r="3" spans="2:37" ht="18.600000000000001">
      <c r="B3" s="2" t="s">
        <v>2</v>
      </c>
      <c r="C3" s="37">
        <f>'Αρχική Σελίδα'!C4</f>
        <v>2024</v>
      </c>
      <c r="D3" s="37" t="s">
        <v>3</v>
      </c>
      <c r="E3" s="37">
        <f>C3+4</f>
        <v>2028</v>
      </c>
      <c r="M3" s="108" t="s">
        <v>59</v>
      </c>
      <c r="N3" s="284" t="s">
        <v>60</v>
      </c>
      <c r="O3" s="108"/>
      <c r="P3" s="108"/>
      <c r="Q3" s="108"/>
      <c r="R3" s="108"/>
      <c r="S3" s="108"/>
      <c r="T3" s="108"/>
      <c r="U3" s="113"/>
      <c r="V3" s="113"/>
      <c r="W3" s="113"/>
      <c r="X3" s="113"/>
      <c r="Y3" s="113"/>
      <c r="Z3" s="113"/>
      <c r="AA3" s="113"/>
      <c r="AB3" s="113"/>
    </row>
    <row r="4" spans="2:37">
      <c r="M4" s="108" t="s">
        <v>61</v>
      </c>
      <c r="N4" s="284" t="s">
        <v>62</v>
      </c>
      <c r="O4" s="108"/>
      <c r="P4" s="108"/>
      <c r="Q4" s="108"/>
      <c r="R4" s="108"/>
      <c r="S4" s="108"/>
      <c r="T4" s="108"/>
      <c r="U4" s="113"/>
      <c r="V4" s="113"/>
      <c r="W4" s="113"/>
      <c r="X4" s="113"/>
      <c r="Y4" s="113"/>
      <c r="Z4" s="113"/>
      <c r="AA4" s="113"/>
      <c r="AB4" s="113"/>
    </row>
    <row r="5" spans="2:37" ht="32.450000000000003" customHeight="1">
      <c r="B5" s="335" t="s">
        <v>63</v>
      </c>
      <c r="C5" s="335"/>
      <c r="D5" s="335"/>
      <c r="E5" s="335"/>
      <c r="F5" s="335"/>
      <c r="G5" s="335"/>
      <c r="H5" s="335"/>
      <c r="M5" s="108"/>
      <c r="N5" s="284" t="s">
        <v>64</v>
      </c>
      <c r="O5" s="108"/>
      <c r="P5" s="108"/>
      <c r="Q5" s="108"/>
      <c r="R5" s="108"/>
      <c r="S5" s="108"/>
      <c r="T5" s="108"/>
      <c r="U5" s="113"/>
      <c r="V5" s="113"/>
      <c r="W5" s="113"/>
      <c r="X5" s="113"/>
      <c r="Y5" s="113"/>
      <c r="Z5" s="113"/>
      <c r="AA5" s="113"/>
      <c r="AB5" s="113"/>
    </row>
    <row r="6" spans="2:37">
      <c r="M6" s="108"/>
      <c r="N6" s="284" t="s">
        <v>65</v>
      </c>
      <c r="O6" s="108"/>
      <c r="P6" s="108"/>
      <c r="Q6" s="108"/>
      <c r="R6" s="108"/>
      <c r="S6" s="108"/>
      <c r="T6" s="108"/>
      <c r="U6" s="113"/>
      <c r="V6" s="113"/>
      <c r="W6" s="113"/>
      <c r="X6" s="113"/>
      <c r="Y6" s="113"/>
      <c r="Z6" s="113"/>
      <c r="AA6" s="113"/>
      <c r="AB6" s="113"/>
    </row>
    <row r="7" spans="2:37" ht="18.600000000000001">
      <c r="B7" s="82" t="s">
        <v>66</v>
      </c>
      <c r="C7" s="83"/>
      <c r="D7" s="83"/>
      <c r="E7" s="83"/>
      <c r="F7" s="83"/>
      <c r="G7" s="45"/>
      <c r="H7" s="45"/>
      <c r="I7" s="45"/>
      <c r="J7" s="20"/>
      <c r="M7" s="108"/>
      <c r="N7" s="284" t="s">
        <v>67</v>
      </c>
      <c r="O7" s="108"/>
      <c r="P7" s="108"/>
      <c r="Q7" s="108"/>
      <c r="R7" s="108"/>
      <c r="S7" s="108"/>
      <c r="T7" s="108"/>
      <c r="U7" s="113"/>
      <c r="V7" s="113"/>
      <c r="W7" s="113"/>
      <c r="X7" s="113"/>
      <c r="Y7" s="113"/>
      <c r="Z7" s="113"/>
      <c r="AA7" s="113"/>
      <c r="AB7" s="113"/>
    </row>
    <row r="8" spans="2:37">
      <c r="M8" s="108"/>
      <c r="N8" s="284" t="s">
        <v>68</v>
      </c>
      <c r="O8" s="108"/>
      <c r="P8" s="108"/>
      <c r="Q8" s="108"/>
      <c r="R8" s="108"/>
      <c r="S8" s="108"/>
      <c r="T8" s="108"/>
      <c r="U8" s="113"/>
      <c r="V8" s="113"/>
      <c r="W8" s="113"/>
      <c r="X8" s="113"/>
      <c r="Y8" s="113"/>
      <c r="Z8" s="113"/>
      <c r="AA8" s="113"/>
      <c r="AB8" s="113"/>
    </row>
    <row r="9" spans="2:37" ht="15.6">
      <c r="B9" s="332" t="s">
        <v>69</v>
      </c>
      <c r="C9" s="332"/>
      <c r="D9" s="332"/>
      <c r="E9" s="332"/>
      <c r="F9" s="332"/>
      <c r="M9" s="108"/>
      <c r="N9" s="108"/>
      <c r="O9" s="108"/>
      <c r="P9" s="108"/>
      <c r="Q9" s="108"/>
      <c r="R9" s="108"/>
      <c r="S9" s="108"/>
      <c r="T9" s="108"/>
      <c r="U9" s="113"/>
      <c r="V9" s="113"/>
      <c r="W9" s="113"/>
      <c r="X9" s="113"/>
      <c r="Y9" s="113"/>
      <c r="Z9" s="113"/>
      <c r="AA9" s="113"/>
      <c r="AB9" s="113"/>
    </row>
    <row r="10" spans="2:37" ht="15.6">
      <c r="B10" s="85"/>
      <c r="C10" s="85"/>
      <c r="D10" s="85"/>
      <c r="E10" s="85"/>
      <c r="F10" s="85"/>
      <c r="G10" s="85"/>
      <c r="H10" s="85"/>
      <c r="I10" s="85"/>
      <c r="J10" s="85"/>
      <c r="K10" s="85"/>
      <c r="L10" s="85"/>
      <c r="M10" s="85"/>
      <c r="N10" s="108"/>
      <c r="O10" s="85"/>
      <c r="P10" s="85"/>
      <c r="Q10" s="85"/>
      <c r="R10" s="85"/>
      <c r="S10" s="85"/>
      <c r="T10" s="85"/>
      <c r="U10" s="291"/>
      <c r="V10" s="291"/>
      <c r="W10" s="291"/>
      <c r="X10" s="291"/>
      <c r="Y10" s="291"/>
      <c r="Z10" s="291"/>
      <c r="AA10" s="291"/>
      <c r="AB10" s="291"/>
      <c r="AC10" s="85"/>
      <c r="AD10" s="85"/>
      <c r="AE10" s="85"/>
      <c r="AF10" s="85"/>
      <c r="AG10" s="85"/>
      <c r="AH10" s="85"/>
      <c r="AI10" s="85"/>
      <c r="AJ10" s="85"/>
      <c r="AK10" s="85"/>
    </row>
    <row r="11" spans="2:37" ht="29.1">
      <c r="B11" s="64"/>
      <c r="C11" s="252" t="s">
        <v>70</v>
      </c>
      <c r="D11" s="25" t="s">
        <v>71</v>
      </c>
      <c r="E11" s="251" t="s">
        <v>72</v>
      </c>
      <c r="F11" s="251" t="s">
        <v>73</v>
      </c>
      <c r="M11" s="108"/>
      <c r="N11" s="108"/>
      <c r="O11" s="108"/>
      <c r="P11" s="108"/>
      <c r="Q11" s="108"/>
      <c r="R11" s="108"/>
      <c r="S11" s="108"/>
      <c r="T11" s="108"/>
      <c r="U11" s="113"/>
      <c r="V11" s="113"/>
      <c r="W11" s="113"/>
      <c r="X11" s="113"/>
      <c r="Y11" s="113"/>
      <c r="Z11" s="113"/>
      <c r="AA11" s="113"/>
      <c r="AB11" s="113"/>
    </row>
    <row r="12" spans="2:37">
      <c r="B12" s="40" t="s">
        <v>74</v>
      </c>
      <c r="C12" s="286" t="s">
        <v>59</v>
      </c>
      <c r="D12" s="286" t="s">
        <v>59</v>
      </c>
      <c r="E12" s="214" t="s">
        <v>62</v>
      </c>
      <c r="F12" s="214"/>
      <c r="M12" s="108"/>
      <c r="N12" s="108"/>
      <c r="O12" s="108"/>
      <c r="P12" s="108"/>
      <c r="Q12" s="108"/>
      <c r="R12" s="108"/>
      <c r="S12" s="108"/>
      <c r="T12" s="108"/>
      <c r="U12" s="113"/>
      <c r="V12" s="113"/>
      <c r="W12" s="113"/>
      <c r="X12" s="113"/>
      <c r="Y12" s="113"/>
      <c r="Z12" s="113"/>
      <c r="AA12" s="113"/>
      <c r="AB12" s="113"/>
    </row>
    <row r="13" spans="2:37" s="43" customFormat="1">
      <c r="B13" s="40" t="s">
        <v>75</v>
      </c>
      <c r="C13" s="286" t="s">
        <v>59</v>
      </c>
      <c r="D13" s="286" t="s">
        <v>59</v>
      </c>
      <c r="E13" s="214" t="s">
        <v>62</v>
      </c>
      <c r="F13" s="253"/>
      <c r="M13" s="293"/>
      <c r="N13" s="293"/>
      <c r="O13" s="293"/>
      <c r="P13" s="293"/>
      <c r="Q13" s="293"/>
      <c r="R13" s="293"/>
      <c r="S13" s="293"/>
      <c r="T13" s="293"/>
      <c r="U13" s="292"/>
      <c r="V13" s="292"/>
      <c r="W13" s="292"/>
      <c r="X13" s="292"/>
      <c r="Y13" s="292"/>
      <c r="Z13" s="292"/>
      <c r="AA13" s="292"/>
      <c r="AB13" s="292"/>
    </row>
    <row r="14" spans="2:37" s="43" customFormat="1">
      <c r="B14" s="40" t="s">
        <v>76</v>
      </c>
      <c r="C14" s="286" t="s">
        <v>59</v>
      </c>
      <c r="D14" s="286" t="s">
        <v>59</v>
      </c>
      <c r="E14" s="214" t="s">
        <v>62</v>
      </c>
      <c r="F14" s="253"/>
      <c r="M14" s="292"/>
      <c r="N14" s="292"/>
      <c r="O14" s="292"/>
      <c r="P14" s="292"/>
      <c r="Q14" s="292"/>
      <c r="R14" s="292"/>
      <c r="S14" s="292"/>
      <c r="T14" s="292"/>
      <c r="U14" s="292"/>
      <c r="V14" s="292"/>
      <c r="W14" s="292"/>
      <c r="X14" s="292"/>
      <c r="Y14" s="292"/>
      <c r="Z14" s="292"/>
      <c r="AA14" s="292"/>
      <c r="AB14" s="292"/>
    </row>
    <row r="15" spans="2:37">
      <c r="B15" s="283" t="s">
        <v>77</v>
      </c>
      <c r="C15" s="286" t="s">
        <v>59</v>
      </c>
      <c r="D15" s="286" t="s">
        <v>59</v>
      </c>
      <c r="E15" s="214" t="s">
        <v>62</v>
      </c>
      <c r="F15" s="214"/>
      <c r="M15" s="113"/>
      <c r="N15" s="113"/>
      <c r="O15" s="113"/>
      <c r="P15" s="113"/>
      <c r="Q15" s="113"/>
      <c r="R15" s="113"/>
      <c r="S15" s="113"/>
      <c r="T15" s="113"/>
      <c r="U15" s="113"/>
      <c r="V15" s="113"/>
      <c r="W15" s="113"/>
      <c r="X15" s="113"/>
      <c r="Y15" s="113"/>
      <c r="Z15" s="113"/>
      <c r="AA15" s="113"/>
      <c r="AB15" s="113"/>
    </row>
    <row r="16" spans="2:37">
      <c r="B16" s="40" t="s">
        <v>78</v>
      </c>
      <c r="C16" s="286" t="s">
        <v>59</v>
      </c>
      <c r="D16" s="286" t="s">
        <v>59</v>
      </c>
      <c r="E16" s="214" t="s">
        <v>62</v>
      </c>
      <c r="F16" s="214"/>
      <c r="M16" s="113"/>
      <c r="N16" s="113"/>
      <c r="O16" s="113"/>
      <c r="P16" s="113"/>
      <c r="Q16" s="113"/>
      <c r="R16" s="113"/>
      <c r="S16" s="113"/>
      <c r="T16" s="113"/>
      <c r="U16" s="113"/>
      <c r="V16" s="113"/>
      <c r="W16" s="113"/>
      <c r="X16" s="113"/>
      <c r="Y16" s="113"/>
      <c r="Z16" s="113"/>
      <c r="AA16" s="113"/>
      <c r="AB16" s="113"/>
    </row>
    <row r="17" spans="2:28">
      <c r="B17" s="40" t="s">
        <v>79</v>
      </c>
      <c r="C17" s="286" t="s">
        <v>59</v>
      </c>
      <c r="D17" s="286" t="s">
        <v>59</v>
      </c>
      <c r="E17" s="214" t="s">
        <v>62</v>
      </c>
      <c r="F17" s="214"/>
      <c r="M17" s="113"/>
      <c r="N17" s="113"/>
      <c r="O17" s="113"/>
      <c r="P17" s="113"/>
      <c r="Q17" s="113"/>
      <c r="R17" s="113"/>
      <c r="S17" s="113"/>
      <c r="T17" s="113"/>
      <c r="U17" s="113"/>
      <c r="V17" s="113"/>
      <c r="W17" s="113"/>
      <c r="X17" s="113"/>
      <c r="Y17" s="113"/>
      <c r="Z17" s="113"/>
      <c r="AA17" s="113"/>
      <c r="AB17" s="113"/>
    </row>
    <row r="18" spans="2:28">
      <c r="B18" s="40" t="s">
        <v>80</v>
      </c>
      <c r="C18" s="286" t="s">
        <v>59</v>
      </c>
      <c r="D18" s="286" t="s">
        <v>59</v>
      </c>
      <c r="E18" s="214" t="s">
        <v>62</v>
      </c>
      <c r="F18" s="214"/>
      <c r="M18" s="113"/>
      <c r="N18" s="113"/>
      <c r="O18" s="113"/>
      <c r="P18" s="113"/>
      <c r="Q18" s="113"/>
      <c r="R18" s="113"/>
      <c r="S18" s="113"/>
      <c r="T18" s="113"/>
      <c r="U18" s="113"/>
      <c r="V18" s="113"/>
      <c r="W18" s="113"/>
      <c r="X18" s="113"/>
      <c r="Y18" s="113"/>
      <c r="Z18" s="113"/>
      <c r="AA18" s="113"/>
      <c r="AB18" s="113"/>
    </row>
    <row r="19" spans="2:28">
      <c r="B19" s="40" t="s">
        <v>81</v>
      </c>
      <c r="C19" s="286" t="s">
        <v>59</v>
      </c>
      <c r="D19" s="286" t="s">
        <v>59</v>
      </c>
      <c r="E19" s="214" t="s">
        <v>62</v>
      </c>
      <c r="F19" s="214"/>
      <c r="M19" s="113"/>
      <c r="N19" s="113"/>
      <c r="O19" s="113"/>
      <c r="P19" s="113"/>
      <c r="Q19" s="113"/>
      <c r="R19" s="113"/>
      <c r="S19" s="113"/>
      <c r="T19" s="113"/>
      <c r="U19" s="113"/>
      <c r="V19" s="113"/>
      <c r="W19" s="113"/>
      <c r="X19" s="113"/>
      <c r="Y19" s="113"/>
      <c r="Z19" s="113"/>
      <c r="AA19" s="113"/>
      <c r="AB19" s="113"/>
    </row>
    <row r="20" spans="2:28">
      <c r="B20" s="40" t="s">
        <v>82</v>
      </c>
      <c r="C20" s="286" t="s">
        <v>59</v>
      </c>
      <c r="D20" s="286" t="s">
        <v>59</v>
      </c>
      <c r="E20" s="214" t="s">
        <v>62</v>
      </c>
      <c r="F20" s="214"/>
      <c r="M20" s="113"/>
      <c r="N20" s="113"/>
      <c r="O20" s="113"/>
      <c r="P20" s="113"/>
      <c r="Q20" s="113"/>
      <c r="R20" s="113"/>
      <c r="S20" s="113"/>
      <c r="T20" s="113"/>
      <c r="U20" s="113"/>
      <c r="V20" s="113"/>
      <c r="W20" s="113"/>
      <c r="X20" s="113"/>
      <c r="Y20" s="113"/>
      <c r="Z20" s="113"/>
      <c r="AA20" s="113"/>
      <c r="AB20" s="113"/>
    </row>
    <row r="21" spans="2:28">
      <c r="B21" s="40" t="s">
        <v>83</v>
      </c>
      <c r="C21" s="286" t="s">
        <v>59</v>
      </c>
      <c r="D21" s="286" t="s">
        <v>59</v>
      </c>
      <c r="E21" s="214" t="s">
        <v>62</v>
      </c>
      <c r="F21" s="214"/>
      <c r="M21" s="113"/>
      <c r="N21" s="113"/>
      <c r="O21" s="113"/>
      <c r="P21" s="113"/>
      <c r="Q21" s="113"/>
      <c r="R21" s="113"/>
      <c r="S21" s="113"/>
      <c r="T21" s="113"/>
      <c r="U21" s="113"/>
      <c r="V21" s="113"/>
      <c r="W21" s="113"/>
      <c r="X21" s="113"/>
      <c r="Y21" s="113"/>
      <c r="Z21" s="113"/>
      <c r="AA21" s="113"/>
      <c r="AB21" s="113"/>
    </row>
    <row r="22" spans="2:28" ht="29.1">
      <c r="B22" s="40" t="s">
        <v>84</v>
      </c>
      <c r="C22" s="286" t="s">
        <v>59</v>
      </c>
      <c r="D22" s="286" t="s">
        <v>59</v>
      </c>
      <c r="E22" s="214" t="s">
        <v>62</v>
      </c>
      <c r="F22" s="318" t="s">
        <v>85</v>
      </c>
      <c r="M22" s="113"/>
      <c r="N22" s="113"/>
      <c r="O22" s="113"/>
      <c r="P22" s="113"/>
      <c r="Q22" s="113"/>
      <c r="R22" s="113"/>
      <c r="S22" s="113"/>
      <c r="T22" s="113"/>
      <c r="U22" s="113"/>
      <c r="V22" s="113"/>
      <c r="W22" s="113"/>
      <c r="X22" s="113"/>
      <c r="Y22" s="113"/>
      <c r="Z22" s="113"/>
      <c r="AA22" s="113"/>
      <c r="AB22" s="113"/>
    </row>
    <row r="23" spans="2:28" s="43" customFormat="1">
      <c r="B23" s="40" t="s">
        <v>86</v>
      </c>
      <c r="C23" s="286" t="s">
        <v>59</v>
      </c>
      <c r="D23" s="286" t="s">
        <v>59</v>
      </c>
      <c r="E23" s="214" t="s">
        <v>62</v>
      </c>
      <c r="F23" s="253"/>
      <c r="M23" s="292"/>
      <c r="N23" s="292"/>
      <c r="O23" s="292"/>
      <c r="P23" s="292"/>
      <c r="Q23" s="292"/>
      <c r="R23" s="292"/>
      <c r="S23" s="292"/>
      <c r="T23" s="292"/>
      <c r="U23" s="292"/>
      <c r="V23" s="292"/>
      <c r="W23" s="292"/>
      <c r="X23" s="292"/>
      <c r="Y23" s="292"/>
      <c r="Z23" s="292"/>
      <c r="AA23" s="292"/>
      <c r="AB23" s="292"/>
    </row>
    <row r="24" spans="2:28">
      <c r="B24" s="40" t="s">
        <v>87</v>
      </c>
      <c r="C24" s="286" t="s">
        <v>59</v>
      </c>
      <c r="D24" s="286" t="s">
        <v>59</v>
      </c>
      <c r="E24" s="214" t="s">
        <v>64</v>
      </c>
      <c r="F24" s="214"/>
      <c r="M24" s="113"/>
      <c r="N24" s="113"/>
      <c r="O24" s="113"/>
      <c r="P24" s="113"/>
      <c r="Q24" s="113"/>
      <c r="R24" s="113"/>
      <c r="S24" s="113"/>
      <c r="T24" s="113"/>
      <c r="U24" s="113"/>
      <c r="V24" s="113"/>
      <c r="W24" s="113"/>
      <c r="X24" s="113"/>
      <c r="Y24" s="113"/>
      <c r="Z24" s="113"/>
      <c r="AA24" s="113"/>
      <c r="AB24" s="113"/>
    </row>
    <row r="25" spans="2:28">
      <c r="B25" s="40" t="s">
        <v>88</v>
      </c>
      <c r="C25" s="286" t="s">
        <v>59</v>
      </c>
      <c r="D25" s="286" t="s">
        <v>59</v>
      </c>
      <c r="E25" s="214" t="s">
        <v>64</v>
      </c>
      <c r="F25" s="214"/>
      <c r="M25" s="113"/>
      <c r="N25" s="113"/>
      <c r="O25" s="113"/>
      <c r="P25" s="113"/>
      <c r="Q25" s="113"/>
      <c r="R25" s="113"/>
      <c r="S25" s="113"/>
      <c r="T25" s="113"/>
      <c r="U25" s="113"/>
      <c r="V25" s="113"/>
      <c r="W25" s="113"/>
      <c r="X25" s="113"/>
      <c r="Y25" s="113"/>
      <c r="Z25" s="113"/>
      <c r="AA25" s="113"/>
      <c r="AB25" s="113"/>
    </row>
    <row r="26" spans="2:28">
      <c r="B26" s="16"/>
      <c r="M26" s="113"/>
      <c r="N26" s="113"/>
      <c r="O26" s="113"/>
      <c r="P26" s="113"/>
      <c r="Q26" s="113"/>
      <c r="R26" s="113"/>
      <c r="S26" s="113"/>
      <c r="T26" s="113"/>
      <c r="U26" s="113"/>
      <c r="V26" s="113"/>
      <c r="W26" s="113"/>
      <c r="X26" s="113"/>
      <c r="Y26" s="113"/>
      <c r="Z26" s="113"/>
      <c r="AA26" s="113"/>
      <c r="AB26" s="113"/>
    </row>
    <row r="27" spans="2:28">
      <c r="M27" s="113"/>
      <c r="N27" s="113"/>
      <c r="O27" s="113"/>
      <c r="P27" s="113"/>
      <c r="Q27" s="113"/>
      <c r="R27" s="113"/>
      <c r="S27" s="113"/>
      <c r="T27" s="113"/>
      <c r="U27" s="113"/>
      <c r="V27" s="113"/>
      <c r="W27" s="113"/>
      <c r="X27" s="113"/>
      <c r="Y27" s="113"/>
      <c r="Z27" s="113"/>
      <c r="AA27" s="113"/>
      <c r="AB27" s="113"/>
    </row>
    <row r="28" spans="2:28">
      <c r="M28" s="113"/>
      <c r="N28" s="113"/>
      <c r="O28" s="113"/>
      <c r="P28" s="113"/>
      <c r="Q28" s="113"/>
      <c r="R28" s="113"/>
      <c r="S28" s="113"/>
      <c r="T28" s="113"/>
      <c r="U28" s="113"/>
      <c r="V28" s="113"/>
      <c r="W28" s="113"/>
      <c r="X28" s="113"/>
      <c r="Y28" s="113"/>
      <c r="Z28" s="113"/>
      <c r="AA28" s="113"/>
      <c r="AB28" s="113"/>
    </row>
    <row r="29" spans="2:28">
      <c r="M29" s="113"/>
      <c r="N29" s="113"/>
      <c r="O29" s="113"/>
      <c r="P29" s="113"/>
      <c r="Q29" s="113"/>
      <c r="R29" s="113"/>
      <c r="S29" s="113"/>
      <c r="T29" s="113"/>
      <c r="U29" s="113"/>
      <c r="V29" s="113"/>
      <c r="W29" s="113"/>
      <c r="X29" s="113"/>
      <c r="Y29" s="113"/>
      <c r="Z29" s="113"/>
      <c r="AA29" s="113"/>
      <c r="AB29" s="113"/>
    </row>
    <row r="30" spans="2:28">
      <c r="M30" s="113"/>
      <c r="N30" s="113"/>
      <c r="O30" s="113"/>
      <c r="P30" s="113"/>
      <c r="Q30" s="113"/>
      <c r="R30" s="113"/>
      <c r="S30" s="113"/>
      <c r="T30" s="113"/>
      <c r="U30" s="113"/>
      <c r="V30" s="113"/>
      <c r="W30" s="113"/>
      <c r="X30" s="113"/>
      <c r="Y30" s="113"/>
      <c r="Z30" s="113"/>
      <c r="AA30" s="113"/>
      <c r="AB30" s="113"/>
    </row>
    <row r="31" spans="2:28">
      <c r="M31" s="113"/>
      <c r="N31" s="113"/>
      <c r="O31" s="113"/>
      <c r="P31" s="113"/>
      <c r="Q31" s="113"/>
      <c r="R31" s="113"/>
      <c r="S31" s="113"/>
      <c r="T31" s="113"/>
      <c r="U31" s="113"/>
      <c r="V31" s="113"/>
      <c r="W31" s="113"/>
      <c r="X31" s="113"/>
      <c r="Y31" s="113"/>
      <c r="Z31" s="113"/>
      <c r="AA31" s="113"/>
      <c r="AB31" s="113"/>
    </row>
    <row r="32" spans="2:28">
      <c r="M32" s="113"/>
      <c r="N32" s="113"/>
      <c r="O32" s="113"/>
      <c r="P32" s="113"/>
      <c r="Q32" s="113"/>
      <c r="R32" s="113"/>
      <c r="S32" s="113"/>
      <c r="T32" s="113"/>
      <c r="U32" s="113"/>
      <c r="V32" s="113"/>
      <c r="W32" s="113"/>
      <c r="X32" s="113"/>
      <c r="Y32" s="113"/>
      <c r="Z32" s="113"/>
      <c r="AA32" s="113"/>
      <c r="AB32" s="113"/>
    </row>
    <row r="33" spans="13:28">
      <c r="M33" s="113"/>
      <c r="N33" s="113"/>
      <c r="O33" s="113"/>
      <c r="P33" s="113"/>
      <c r="Q33" s="113"/>
      <c r="R33" s="113"/>
      <c r="S33" s="113"/>
      <c r="T33" s="113"/>
      <c r="U33" s="113"/>
      <c r="V33" s="113"/>
      <c r="W33" s="113"/>
      <c r="X33" s="113"/>
      <c r="Y33" s="113"/>
      <c r="Z33" s="113"/>
      <c r="AA33" s="113"/>
      <c r="AB33" s="113"/>
    </row>
  </sheetData>
  <mergeCells count="4">
    <mergeCell ref="B9:F9"/>
    <mergeCell ref="C2:H2"/>
    <mergeCell ref="J2:L2"/>
    <mergeCell ref="B5:H5"/>
  </mergeCells>
  <dataValidations count="2">
    <dataValidation type="list" allowBlank="1" showInputMessage="1" showErrorMessage="1" sqref="C12:D25" xr:uid="{F3DA10A2-5D73-4FAC-8677-F1B7AB5BB363}">
      <formula1>$M$3:$M$4</formula1>
    </dataValidation>
    <dataValidation type="list" allowBlank="1" showInputMessage="1" showErrorMessage="1" sqref="E12:E25" xr:uid="{3BC79174-00F1-4D6E-B2AD-510ECA7B55EC}">
      <formula1>$N$3:$N$9</formula1>
    </dataValidation>
  </dataValidations>
  <hyperlinks>
    <hyperlink ref="J2" location="'Αρχική σελίδα'!A1" display="Πίσω στην αρχική σελίδα" xr:uid="{833C98AF-64F5-4ABE-8C9F-81A3A35D81DC}"/>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97B4-DE08-4A3E-BC10-960D12509F77}">
  <sheetPr>
    <tabColor theme="4" tint="0.79998168889431442"/>
  </sheetPr>
  <dimension ref="B2:R240"/>
  <sheetViews>
    <sheetView showGridLines="0" zoomScale="85" zoomScaleNormal="85" workbookViewId="0">
      <selection activeCell="D205" sqref="D205:H218"/>
    </sheetView>
  </sheetViews>
  <sheetFormatPr defaultRowHeight="14.45" outlineLevelRow="2"/>
  <cols>
    <col min="1" max="1" width="2.85546875" customWidth="1"/>
    <col min="2" max="2" width="29.7109375" customWidth="1"/>
    <col min="3" max="3" width="11.85546875" customWidth="1"/>
    <col min="4" max="8" width="13.42578125" customWidth="1"/>
    <col min="9" max="9" width="14.85546875" customWidth="1"/>
    <col min="10" max="10" width="13.7109375" customWidth="1"/>
    <col min="11" max="11" width="13" customWidth="1"/>
    <col min="12" max="12" width="12.7109375" customWidth="1"/>
  </cols>
  <sheetData>
    <row r="2" spans="2:18" ht="18.600000000000001">
      <c r="B2" s="1" t="s">
        <v>0</v>
      </c>
      <c r="C2" s="333" t="str">
        <f>'Αρχική Σελίδα'!C3</f>
        <v>Θεσσαλονίκης</v>
      </c>
      <c r="D2" s="333"/>
      <c r="E2" s="333"/>
      <c r="F2" s="333"/>
      <c r="G2" s="333"/>
      <c r="H2" s="333"/>
      <c r="J2" s="334" t="s">
        <v>58</v>
      </c>
      <c r="K2" s="334"/>
      <c r="L2" s="334"/>
    </row>
    <row r="3" spans="2:18" ht="18.600000000000001">
      <c r="B3" s="2" t="s">
        <v>2</v>
      </c>
      <c r="C3" s="37">
        <f>'Αρχική Σελίδα'!C4</f>
        <v>2024</v>
      </c>
      <c r="D3" s="37" t="s">
        <v>3</v>
      </c>
      <c r="E3" s="37">
        <f>C3+4</f>
        <v>2028</v>
      </c>
    </row>
    <row r="5" spans="2:18" ht="75" customHeight="1">
      <c r="B5" s="335" t="s">
        <v>89</v>
      </c>
      <c r="C5" s="335"/>
      <c r="D5" s="335"/>
      <c r="E5" s="335"/>
      <c r="F5" s="335"/>
      <c r="G5" s="335"/>
      <c r="H5" s="335"/>
      <c r="I5" s="335"/>
    </row>
    <row r="6" spans="2:18">
      <c r="B6" s="197"/>
      <c r="C6" s="197"/>
      <c r="D6" s="197"/>
      <c r="E6" s="197"/>
      <c r="F6" s="197"/>
      <c r="G6" s="197"/>
      <c r="H6" s="197"/>
    </row>
    <row r="7" spans="2:18" ht="18.600000000000001">
      <c r="B7" s="82" t="s">
        <v>90</v>
      </c>
      <c r="C7" s="83"/>
      <c r="D7" s="83"/>
      <c r="E7" s="83"/>
      <c r="F7" s="83"/>
      <c r="G7" s="83"/>
      <c r="H7" s="83"/>
      <c r="I7" s="83"/>
      <c r="J7" s="83"/>
      <c r="K7" s="83"/>
      <c r="L7" s="83"/>
    </row>
    <row r="9" spans="2:18" ht="15.6">
      <c r="B9" s="332" t="s">
        <v>91</v>
      </c>
      <c r="C9" s="332"/>
      <c r="D9" s="332"/>
      <c r="E9" s="332"/>
      <c r="F9" s="332"/>
      <c r="G9" s="332"/>
      <c r="H9" s="332"/>
      <c r="I9" s="332"/>
    </row>
    <row r="10" spans="2:18" ht="10.5" customHeight="1"/>
    <row r="11" spans="2:18" outlineLevel="1">
      <c r="B11" s="61" t="s">
        <v>92</v>
      </c>
      <c r="C11" s="62"/>
      <c r="D11" s="62"/>
      <c r="E11" s="62"/>
      <c r="F11" s="62"/>
      <c r="G11" s="62"/>
      <c r="H11" s="62"/>
      <c r="I11" s="62"/>
      <c r="J11" s="45"/>
      <c r="K11" s="45"/>
      <c r="L11" s="45"/>
      <c r="M11" s="45"/>
      <c r="N11" s="45"/>
      <c r="O11" s="45"/>
      <c r="P11" s="45"/>
      <c r="Q11" s="45"/>
      <c r="R11" s="45"/>
    </row>
    <row r="12" spans="2:18" outlineLevel="2">
      <c r="B12" s="46"/>
      <c r="C12" s="280" t="s">
        <v>93</v>
      </c>
      <c r="D12" s="63">
        <f>$C$3</f>
        <v>2024</v>
      </c>
      <c r="E12" s="63">
        <f>$C$3+1</f>
        <v>2025</v>
      </c>
      <c r="F12" s="63">
        <f>$C$3+2</f>
        <v>2026</v>
      </c>
      <c r="G12" s="63">
        <f>$C$3+3</f>
        <v>2027</v>
      </c>
      <c r="H12" s="63">
        <f>$C$3+4</f>
        <v>2028</v>
      </c>
      <c r="I12" s="39" t="str">
        <f>D12&amp; " - "&amp;H12</f>
        <v>2024 - 2028</v>
      </c>
    </row>
    <row r="13" spans="2:18" outlineLevel="2">
      <c r="B13" s="40" t="s">
        <v>74</v>
      </c>
      <c r="C13" s="41" t="s">
        <v>94</v>
      </c>
      <c r="D13" s="6">
        <v>3798</v>
      </c>
      <c r="E13" s="6">
        <v>9314</v>
      </c>
      <c r="F13" s="6">
        <v>9174</v>
      </c>
      <c r="G13" s="6">
        <v>8876</v>
      </c>
      <c r="H13" s="6">
        <v>8466</v>
      </c>
      <c r="I13" s="142">
        <f t="shared" ref="I13:I26" si="0">D13+E13+F13+G13+H13</f>
        <v>39628</v>
      </c>
    </row>
    <row r="14" spans="2:18" s="43" customFormat="1" outlineLevel="2">
      <c r="B14" s="40" t="s">
        <v>75</v>
      </c>
      <c r="C14" s="41" t="s">
        <v>94</v>
      </c>
      <c r="D14" s="6">
        <v>341</v>
      </c>
      <c r="E14" s="6">
        <v>841</v>
      </c>
      <c r="F14" s="6">
        <v>829</v>
      </c>
      <c r="G14" s="6">
        <v>801</v>
      </c>
      <c r="H14" s="6">
        <v>764</v>
      </c>
      <c r="I14" s="142">
        <f t="shared" si="0"/>
        <v>3576</v>
      </c>
    </row>
    <row r="15" spans="2:18" s="43" customFormat="1" outlineLevel="2">
      <c r="B15" s="40" t="s">
        <v>76</v>
      </c>
      <c r="C15" s="41" t="s">
        <v>94</v>
      </c>
      <c r="D15" s="6">
        <v>451</v>
      </c>
      <c r="E15" s="6">
        <v>1110</v>
      </c>
      <c r="F15" s="6">
        <v>1094</v>
      </c>
      <c r="G15" s="6">
        <v>1060</v>
      </c>
      <c r="H15" s="6">
        <v>1010</v>
      </c>
      <c r="I15" s="142">
        <f t="shared" si="0"/>
        <v>4725</v>
      </c>
    </row>
    <row r="16" spans="2:18" s="43" customFormat="1" ht="17.25" customHeight="1" outlineLevel="2">
      <c r="B16" s="283" t="s">
        <v>77</v>
      </c>
      <c r="C16" s="41" t="s">
        <v>94</v>
      </c>
      <c r="D16" s="6">
        <v>341</v>
      </c>
      <c r="E16" s="6">
        <v>835</v>
      </c>
      <c r="F16" s="6">
        <v>825</v>
      </c>
      <c r="G16" s="6">
        <v>798</v>
      </c>
      <c r="H16" s="6">
        <v>760</v>
      </c>
      <c r="I16" s="142">
        <f t="shared" si="0"/>
        <v>3559</v>
      </c>
    </row>
    <row r="17" spans="2:18" s="43" customFormat="1" outlineLevel="2">
      <c r="B17" s="40" t="s">
        <v>78</v>
      </c>
      <c r="C17" s="41" t="s">
        <v>94</v>
      </c>
      <c r="D17" s="6">
        <v>655</v>
      </c>
      <c r="E17" s="6">
        <v>1606</v>
      </c>
      <c r="F17" s="6">
        <v>1588</v>
      </c>
      <c r="G17" s="6">
        <v>1536</v>
      </c>
      <c r="H17" s="6">
        <v>1463</v>
      </c>
      <c r="I17" s="142">
        <f t="shared" si="0"/>
        <v>6848</v>
      </c>
    </row>
    <row r="18" spans="2:18" s="43" customFormat="1" outlineLevel="2">
      <c r="B18" s="40" t="s">
        <v>79</v>
      </c>
      <c r="C18" s="41" t="s">
        <v>94</v>
      </c>
      <c r="D18" s="6">
        <v>810</v>
      </c>
      <c r="E18" s="6">
        <v>1986</v>
      </c>
      <c r="F18" s="6">
        <v>1960</v>
      </c>
      <c r="G18" s="6">
        <v>1895</v>
      </c>
      <c r="H18" s="6">
        <v>1806</v>
      </c>
      <c r="I18" s="142">
        <f t="shared" si="0"/>
        <v>8457</v>
      </c>
    </row>
    <row r="19" spans="2:18" s="43" customFormat="1" outlineLevel="2">
      <c r="B19" s="40" t="s">
        <v>80</v>
      </c>
      <c r="C19" s="41" t="s">
        <v>94</v>
      </c>
      <c r="D19" s="6">
        <v>889</v>
      </c>
      <c r="E19" s="6">
        <v>2185</v>
      </c>
      <c r="F19" s="6">
        <v>2155</v>
      </c>
      <c r="G19" s="6">
        <v>2083</v>
      </c>
      <c r="H19" s="6">
        <v>1985</v>
      </c>
      <c r="I19" s="142">
        <f t="shared" si="0"/>
        <v>9297</v>
      </c>
    </row>
    <row r="20" spans="2:18" s="43" customFormat="1" outlineLevel="2">
      <c r="B20" s="40" t="s">
        <v>81</v>
      </c>
      <c r="C20" s="41" t="s">
        <v>94</v>
      </c>
      <c r="D20" s="6">
        <v>860</v>
      </c>
      <c r="E20" s="6">
        <v>2114</v>
      </c>
      <c r="F20" s="6">
        <v>2085</v>
      </c>
      <c r="G20" s="6">
        <v>2014</v>
      </c>
      <c r="H20" s="6">
        <v>1924</v>
      </c>
      <c r="I20" s="142">
        <f t="shared" si="0"/>
        <v>8997</v>
      </c>
    </row>
    <row r="21" spans="2:18" s="43" customFormat="1" outlineLevel="2">
      <c r="B21" s="40" t="s">
        <v>82</v>
      </c>
      <c r="C21" s="41" t="s">
        <v>94</v>
      </c>
      <c r="D21" s="6">
        <v>1010</v>
      </c>
      <c r="E21" s="6">
        <v>2485</v>
      </c>
      <c r="F21" s="6">
        <v>2448</v>
      </c>
      <c r="G21" s="6">
        <v>2373</v>
      </c>
      <c r="H21" s="6">
        <v>2260</v>
      </c>
      <c r="I21" s="142">
        <f t="shared" si="0"/>
        <v>10576</v>
      </c>
    </row>
    <row r="22" spans="2:18" s="43" customFormat="1" outlineLevel="2">
      <c r="B22" s="40" t="s">
        <v>83</v>
      </c>
      <c r="C22" s="41" t="s">
        <v>94</v>
      </c>
      <c r="D22" s="6">
        <v>638</v>
      </c>
      <c r="E22" s="6">
        <v>1564</v>
      </c>
      <c r="F22" s="6">
        <v>1548</v>
      </c>
      <c r="G22" s="6">
        <v>1494</v>
      </c>
      <c r="H22" s="6">
        <v>1424</v>
      </c>
      <c r="I22" s="142">
        <f t="shared" si="0"/>
        <v>6668</v>
      </c>
    </row>
    <row r="23" spans="2:18" outlineLevel="2">
      <c r="B23" s="40" t="s">
        <v>84</v>
      </c>
      <c r="C23" s="41" t="s">
        <v>94</v>
      </c>
      <c r="D23" s="6">
        <v>236</v>
      </c>
      <c r="E23" s="6">
        <v>580</v>
      </c>
      <c r="F23" s="6">
        <v>573</v>
      </c>
      <c r="G23" s="6">
        <v>555</v>
      </c>
      <c r="H23" s="6">
        <v>530</v>
      </c>
      <c r="I23" s="142">
        <f t="shared" si="0"/>
        <v>2474</v>
      </c>
    </row>
    <row r="24" spans="2:18" s="43" customFormat="1" outlineLevel="2">
      <c r="B24" s="40" t="s">
        <v>86</v>
      </c>
      <c r="C24" s="41" t="s">
        <v>94</v>
      </c>
      <c r="D24" s="6">
        <v>301</v>
      </c>
      <c r="E24" s="6">
        <v>743</v>
      </c>
      <c r="F24" s="6">
        <v>731</v>
      </c>
      <c r="G24" s="6">
        <v>708</v>
      </c>
      <c r="H24" s="6">
        <v>674</v>
      </c>
      <c r="I24" s="142">
        <f t="shared" si="0"/>
        <v>3157</v>
      </c>
    </row>
    <row r="25" spans="2:18" outlineLevel="2">
      <c r="B25" s="40" t="s">
        <v>87</v>
      </c>
      <c r="C25" s="41" t="s">
        <v>94</v>
      </c>
      <c r="D25" s="6">
        <v>123</v>
      </c>
      <c r="E25" s="6">
        <v>295</v>
      </c>
      <c r="F25" s="6">
        <v>294</v>
      </c>
      <c r="G25" s="6">
        <v>281</v>
      </c>
      <c r="H25" s="6">
        <v>270</v>
      </c>
      <c r="I25" s="142">
        <f t="shared" si="0"/>
        <v>1263</v>
      </c>
    </row>
    <row r="26" spans="2:18" outlineLevel="2">
      <c r="B26" s="40" t="s">
        <v>88</v>
      </c>
      <c r="C26" s="41" t="s">
        <v>94</v>
      </c>
      <c r="D26" s="6">
        <v>39</v>
      </c>
      <c r="E26" s="6">
        <v>114</v>
      </c>
      <c r="F26" s="6">
        <v>114</v>
      </c>
      <c r="G26" s="6">
        <v>110</v>
      </c>
      <c r="H26" s="6">
        <v>106</v>
      </c>
      <c r="I26" s="142">
        <f t="shared" si="0"/>
        <v>483</v>
      </c>
    </row>
    <row r="27" spans="2:18" ht="15" customHeight="1" outlineLevel="2">
      <c r="B27" s="336" t="s">
        <v>95</v>
      </c>
      <c r="C27" s="336"/>
      <c r="D27" s="336"/>
      <c r="E27" s="336"/>
      <c r="F27" s="336"/>
      <c r="G27" s="336"/>
      <c r="H27" s="336"/>
      <c r="I27" s="336"/>
    </row>
    <row r="28" spans="2:18" outlineLevel="2">
      <c r="B28" s="40" t="s">
        <v>96</v>
      </c>
      <c r="C28" s="44" t="s">
        <v>94</v>
      </c>
      <c r="D28" s="4">
        <f>SUM(D13:D26)</f>
        <v>10492</v>
      </c>
      <c r="E28" s="4">
        <f t="shared" ref="E28:H28" si="1">SUM(E13:E26)</f>
        <v>25772</v>
      </c>
      <c r="F28" s="4">
        <f t="shared" si="1"/>
        <v>25418</v>
      </c>
      <c r="G28" s="4">
        <f t="shared" si="1"/>
        <v>24584</v>
      </c>
      <c r="H28" s="4">
        <f t="shared" si="1"/>
        <v>23442</v>
      </c>
      <c r="I28" s="142">
        <f>D28+E28+F28+G28+H28</f>
        <v>109708</v>
      </c>
    </row>
    <row r="29" spans="2:18" outlineLevel="1">
      <c r="F29" s="98"/>
      <c r="G29" s="98"/>
      <c r="H29" s="98"/>
    </row>
    <row r="30" spans="2:18" outlineLevel="1">
      <c r="B30" s="61" t="s">
        <v>97</v>
      </c>
      <c r="C30" s="62"/>
      <c r="D30" s="62"/>
      <c r="E30" s="62"/>
      <c r="F30" s="62"/>
      <c r="G30" s="62"/>
      <c r="H30" s="62"/>
      <c r="I30" s="62"/>
      <c r="J30" s="45"/>
      <c r="K30" s="45"/>
      <c r="L30" s="45"/>
      <c r="M30" s="45"/>
      <c r="N30" s="45"/>
      <c r="O30" s="45"/>
      <c r="P30" s="45"/>
      <c r="Q30" s="45"/>
      <c r="R30" s="45"/>
    </row>
    <row r="31" spans="2:18" outlineLevel="2">
      <c r="B31" s="46"/>
      <c r="C31" s="280" t="s">
        <v>93</v>
      </c>
      <c r="D31" s="63">
        <f>$C$3</f>
        <v>2024</v>
      </c>
      <c r="E31" s="63">
        <f>$C$3+1</f>
        <v>2025</v>
      </c>
      <c r="F31" s="63">
        <f>$C$3+2</f>
        <v>2026</v>
      </c>
      <c r="G31" s="63">
        <f>$C$3+3</f>
        <v>2027</v>
      </c>
      <c r="H31" s="63">
        <f>$C$3+4</f>
        <v>2028</v>
      </c>
      <c r="I31" s="39" t="str">
        <f>D31&amp; "-"&amp;H31</f>
        <v>2024-2028</v>
      </c>
    </row>
    <row r="32" spans="2:18" outlineLevel="2">
      <c r="B32" s="40" t="s">
        <v>74</v>
      </c>
      <c r="C32" s="41" t="s">
        <v>94</v>
      </c>
      <c r="D32" s="6">
        <v>1</v>
      </c>
      <c r="E32" s="6">
        <v>6</v>
      </c>
      <c r="F32" s="6">
        <v>6</v>
      </c>
      <c r="G32" s="6">
        <v>6</v>
      </c>
      <c r="H32" s="6">
        <v>1</v>
      </c>
      <c r="I32" s="142">
        <f t="shared" ref="I32:I45" si="2">D32+E32+F32+G32+H32</f>
        <v>20</v>
      </c>
    </row>
    <row r="33" spans="2:9" outlineLevel="2">
      <c r="B33" s="40" t="s">
        <v>75</v>
      </c>
      <c r="C33" s="41" t="s">
        <v>94</v>
      </c>
      <c r="D33" s="6">
        <v>0</v>
      </c>
      <c r="E33" s="6">
        <v>0</v>
      </c>
      <c r="F33" s="6">
        <v>0</v>
      </c>
      <c r="G33" s="6">
        <v>0</v>
      </c>
      <c r="H33" s="6">
        <v>0</v>
      </c>
      <c r="I33" s="142">
        <f t="shared" si="2"/>
        <v>0</v>
      </c>
    </row>
    <row r="34" spans="2:9" outlineLevel="2">
      <c r="B34" s="40" t="s">
        <v>76</v>
      </c>
      <c r="C34" s="41" t="s">
        <v>94</v>
      </c>
      <c r="D34" s="6">
        <v>0</v>
      </c>
      <c r="E34" s="6">
        <v>0</v>
      </c>
      <c r="F34" s="6">
        <v>0</v>
      </c>
      <c r="G34" s="6">
        <v>0</v>
      </c>
      <c r="H34" s="6">
        <v>0</v>
      </c>
      <c r="I34" s="142">
        <f t="shared" si="2"/>
        <v>0</v>
      </c>
    </row>
    <row r="35" spans="2:9" ht="17.25" customHeight="1" outlineLevel="2">
      <c r="B35" s="283" t="s">
        <v>77</v>
      </c>
      <c r="C35" s="41" t="s">
        <v>94</v>
      </c>
      <c r="D35" s="6">
        <v>0</v>
      </c>
      <c r="E35" s="6">
        <v>0</v>
      </c>
      <c r="F35" s="6">
        <v>0</v>
      </c>
      <c r="G35" s="6">
        <v>0</v>
      </c>
      <c r="H35" s="6">
        <v>0</v>
      </c>
      <c r="I35" s="142">
        <f t="shared" si="2"/>
        <v>0</v>
      </c>
    </row>
    <row r="36" spans="2:9" outlineLevel="2">
      <c r="B36" s="40" t="s">
        <v>78</v>
      </c>
      <c r="C36" s="41" t="s">
        <v>94</v>
      </c>
      <c r="D36" s="6">
        <v>0</v>
      </c>
      <c r="E36" s="6">
        <v>0</v>
      </c>
      <c r="F36" s="6">
        <v>0</v>
      </c>
      <c r="G36" s="6">
        <v>0</v>
      </c>
      <c r="H36" s="6">
        <v>0</v>
      </c>
      <c r="I36" s="142">
        <f t="shared" si="2"/>
        <v>0</v>
      </c>
    </row>
    <row r="37" spans="2:9" outlineLevel="2">
      <c r="B37" s="40" t="s">
        <v>79</v>
      </c>
      <c r="C37" s="41" t="s">
        <v>94</v>
      </c>
      <c r="D37" s="6">
        <v>0</v>
      </c>
      <c r="E37" s="6">
        <v>0</v>
      </c>
      <c r="F37" s="6">
        <v>0</v>
      </c>
      <c r="G37" s="6">
        <v>0</v>
      </c>
      <c r="H37" s="6">
        <v>0</v>
      </c>
      <c r="I37" s="142">
        <f t="shared" si="2"/>
        <v>0</v>
      </c>
    </row>
    <row r="38" spans="2:9" outlineLevel="2">
      <c r="B38" s="40" t="s">
        <v>80</v>
      </c>
      <c r="C38" s="41" t="s">
        <v>94</v>
      </c>
      <c r="D38" s="6">
        <v>0</v>
      </c>
      <c r="E38" s="6">
        <v>0</v>
      </c>
      <c r="F38" s="6">
        <v>0</v>
      </c>
      <c r="G38" s="6">
        <v>0</v>
      </c>
      <c r="H38" s="6">
        <v>0</v>
      </c>
      <c r="I38" s="142">
        <f t="shared" si="2"/>
        <v>0</v>
      </c>
    </row>
    <row r="39" spans="2:9" outlineLevel="2">
      <c r="B39" s="40" t="s">
        <v>81</v>
      </c>
      <c r="C39" s="41" t="s">
        <v>94</v>
      </c>
      <c r="D39" s="6">
        <v>0</v>
      </c>
      <c r="E39" s="6">
        <v>0</v>
      </c>
      <c r="F39" s="6">
        <v>0</v>
      </c>
      <c r="G39" s="6">
        <v>0</v>
      </c>
      <c r="H39" s="6">
        <v>0</v>
      </c>
      <c r="I39" s="142">
        <f t="shared" si="2"/>
        <v>0</v>
      </c>
    </row>
    <row r="40" spans="2:9" s="43" customFormat="1" outlineLevel="2">
      <c r="B40" s="40" t="s">
        <v>82</v>
      </c>
      <c r="C40" s="41" t="s">
        <v>94</v>
      </c>
      <c r="D40" s="6">
        <v>0</v>
      </c>
      <c r="E40" s="6">
        <v>0</v>
      </c>
      <c r="F40" s="6">
        <v>0</v>
      </c>
      <c r="G40" s="6">
        <v>0</v>
      </c>
      <c r="H40" s="6">
        <v>0</v>
      </c>
      <c r="I40" s="142">
        <f t="shared" si="2"/>
        <v>0</v>
      </c>
    </row>
    <row r="41" spans="2:9" s="43" customFormat="1" outlineLevel="2">
      <c r="B41" s="40" t="s">
        <v>83</v>
      </c>
      <c r="C41" s="41" t="s">
        <v>94</v>
      </c>
      <c r="D41" s="6">
        <v>0</v>
      </c>
      <c r="E41" s="6">
        <v>0</v>
      </c>
      <c r="F41" s="6">
        <v>0</v>
      </c>
      <c r="G41" s="6">
        <v>0</v>
      </c>
      <c r="H41" s="6">
        <v>0</v>
      </c>
      <c r="I41" s="142">
        <f t="shared" si="2"/>
        <v>0</v>
      </c>
    </row>
    <row r="42" spans="2:9" outlineLevel="2">
      <c r="B42" s="40" t="s">
        <v>84</v>
      </c>
      <c r="C42" s="41" t="s">
        <v>94</v>
      </c>
      <c r="D42" s="6">
        <v>0</v>
      </c>
      <c r="E42" s="6">
        <v>0</v>
      </c>
      <c r="F42" s="6">
        <v>0</v>
      </c>
      <c r="G42" s="6">
        <v>0</v>
      </c>
      <c r="H42" s="6">
        <v>0</v>
      </c>
      <c r="I42" s="142">
        <f t="shared" si="2"/>
        <v>0</v>
      </c>
    </row>
    <row r="43" spans="2:9" s="43" customFormat="1" outlineLevel="2">
      <c r="B43" s="40" t="s">
        <v>86</v>
      </c>
      <c r="C43" s="41" t="s">
        <v>94</v>
      </c>
      <c r="D43" s="6">
        <v>0</v>
      </c>
      <c r="E43" s="6">
        <v>0</v>
      </c>
      <c r="F43" s="6">
        <v>0</v>
      </c>
      <c r="G43" s="6">
        <v>0</v>
      </c>
      <c r="H43" s="6">
        <v>0</v>
      </c>
      <c r="I43" s="142">
        <f t="shared" si="2"/>
        <v>0</v>
      </c>
    </row>
    <row r="44" spans="2:9" outlineLevel="2">
      <c r="B44" s="40" t="s">
        <v>87</v>
      </c>
      <c r="C44" s="41" t="s">
        <v>94</v>
      </c>
      <c r="D44" s="6">
        <v>0</v>
      </c>
      <c r="E44" s="6">
        <v>0</v>
      </c>
      <c r="F44" s="6">
        <v>0</v>
      </c>
      <c r="G44" s="6">
        <v>0</v>
      </c>
      <c r="H44" s="6">
        <v>0</v>
      </c>
      <c r="I44" s="142">
        <f t="shared" si="2"/>
        <v>0</v>
      </c>
    </row>
    <row r="45" spans="2:9" outlineLevel="2">
      <c r="B45" s="40" t="s">
        <v>88</v>
      </c>
      <c r="C45" s="41" t="s">
        <v>94</v>
      </c>
      <c r="D45" s="6">
        <v>0</v>
      </c>
      <c r="E45" s="6">
        <v>0</v>
      </c>
      <c r="F45" s="6">
        <v>0</v>
      </c>
      <c r="G45" s="6">
        <v>0</v>
      </c>
      <c r="H45" s="6">
        <v>0</v>
      </c>
      <c r="I45" s="142">
        <f t="shared" si="2"/>
        <v>0</v>
      </c>
    </row>
    <row r="46" spans="2:9" ht="15" customHeight="1" outlineLevel="2">
      <c r="B46" s="336" t="s">
        <v>95</v>
      </c>
      <c r="C46" s="336"/>
      <c r="D46" s="336"/>
      <c r="E46" s="336"/>
      <c r="F46" s="336"/>
      <c r="G46" s="336"/>
      <c r="H46" s="336"/>
      <c r="I46" s="336"/>
    </row>
    <row r="47" spans="2:9" outlineLevel="2">
      <c r="B47" s="40" t="s">
        <v>96</v>
      </c>
      <c r="C47" s="44" t="s">
        <v>94</v>
      </c>
      <c r="D47" s="4">
        <f>SUM(D32:D45)</f>
        <v>1</v>
      </c>
      <c r="E47" s="4">
        <f t="shared" ref="E47:H47" si="3">SUM(E32:E45)</f>
        <v>6</v>
      </c>
      <c r="F47" s="4">
        <f t="shared" si="3"/>
        <v>6</v>
      </c>
      <c r="G47" s="4">
        <f t="shared" si="3"/>
        <v>6</v>
      </c>
      <c r="H47" s="4">
        <f t="shared" si="3"/>
        <v>1</v>
      </c>
      <c r="I47" s="142">
        <f>D47+E47+F47+G47+H47</f>
        <v>20</v>
      </c>
    </row>
    <row r="48" spans="2:9" outlineLevel="1"/>
    <row r="49" spans="2:18" outlineLevel="1">
      <c r="B49" s="61" t="s">
        <v>53</v>
      </c>
      <c r="C49" s="62"/>
      <c r="D49" s="62"/>
      <c r="E49" s="62"/>
      <c r="F49" s="62"/>
      <c r="G49" s="62"/>
      <c r="H49" s="62"/>
      <c r="I49" s="62"/>
      <c r="J49" s="45"/>
      <c r="K49" s="45"/>
      <c r="L49" s="45"/>
      <c r="M49" s="45"/>
      <c r="N49" s="45"/>
      <c r="O49" s="45"/>
      <c r="P49" s="45"/>
      <c r="Q49" s="45"/>
      <c r="R49" s="45"/>
    </row>
    <row r="50" spans="2:18" outlineLevel="2">
      <c r="B50" s="46"/>
      <c r="C50" s="280" t="s">
        <v>93</v>
      </c>
      <c r="D50" s="63">
        <f>$C$3</f>
        <v>2024</v>
      </c>
      <c r="E50" s="63">
        <f>$C$3+1</f>
        <v>2025</v>
      </c>
      <c r="F50" s="63">
        <f>$C$3+2</f>
        <v>2026</v>
      </c>
      <c r="G50" s="63">
        <f>$C$3+3</f>
        <v>2027</v>
      </c>
      <c r="H50" s="63">
        <f>$C$3+4</f>
        <v>2028</v>
      </c>
      <c r="I50" s="39" t="str">
        <f>D50&amp; "-"&amp;H50</f>
        <v>2024-2028</v>
      </c>
    </row>
    <row r="51" spans="2:18" outlineLevel="2">
      <c r="B51" s="40" t="s">
        <v>74</v>
      </c>
      <c r="C51" s="41" t="s">
        <v>94</v>
      </c>
      <c r="D51" s="6">
        <v>63</v>
      </c>
      <c r="E51" s="6">
        <v>61</v>
      </c>
      <c r="F51" s="6">
        <v>61</v>
      </c>
      <c r="G51" s="6">
        <v>56</v>
      </c>
      <c r="H51" s="6">
        <v>36</v>
      </c>
      <c r="I51" s="142">
        <f t="shared" ref="I51:I64" si="4">D51+E51+F51+G51+H51</f>
        <v>277</v>
      </c>
    </row>
    <row r="52" spans="2:18" outlineLevel="2">
      <c r="B52" s="40" t="s">
        <v>75</v>
      </c>
      <c r="C52" s="41" t="s">
        <v>94</v>
      </c>
      <c r="D52" s="6">
        <v>8</v>
      </c>
      <c r="E52" s="6">
        <v>8</v>
      </c>
      <c r="F52" s="6">
        <v>8</v>
      </c>
      <c r="G52" s="6">
        <v>8</v>
      </c>
      <c r="H52" s="6">
        <v>6</v>
      </c>
      <c r="I52" s="142">
        <f t="shared" si="4"/>
        <v>38</v>
      </c>
    </row>
    <row r="53" spans="2:18" outlineLevel="2">
      <c r="B53" s="40" t="s">
        <v>76</v>
      </c>
      <c r="C53" s="41" t="s">
        <v>94</v>
      </c>
      <c r="D53" s="6">
        <v>8</v>
      </c>
      <c r="E53" s="6">
        <v>8</v>
      </c>
      <c r="F53" s="6">
        <v>8</v>
      </c>
      <c r="G53" s="6">
        <v>8</v>
      </c>
      <c r="H53" s="6">
        <v>5</v>
      </c>
      <c r="I53" s="142">
        <f t="shared" si="4"/>
        <v>37</v>
      </c>
    </row>
    <row r="54" spans="2:18" ht="15" customHeight="1" outlineLevel="2">
      <c r="B54" s="283" t="s">
        <v>77</v>
      </c>
      <c r="C54" s="41" t="s">
        <v>94</v>
      </c>
      <c r="D54" s="6">
        <v>6</v>
      </c>
      <c r="E54" s="6">
        <v>6</v>
      </c>
      <c r="F54" s="6">
        <v>5</v>
      </c>
      <c r="G54" s="6">
        <v>5</v>
      </c>
      <c r="H54" s="6">
        <v>1</v>
      </c>
      <c r="I54" s="142">
        <f t="shared" si="4"/>
        <v>23</v>
      </c>
    </row>
    <row r="55" spans="2:18" outlineLevel="2">
      <c r="B55" s="40" t="s">
        <v>78</v>
      </c>
      <c r="C55" s="41" t="s">
        <v>94</v>
      </c>
      <c r="D55" s="6">
        <v>13</v>
      </c>
      <c r="E55" s="6">
        <v>13</v>
      </c>
      <c r="F55" s="6">
        <v>8</v>
      </c>
      <c r="G55" s="6">
        <v>10</v>
      </c>
      <c r="H55" s="6">
        <v>6</v>
      </c>
      <c r="I55" s="142">
        <f t="shared" si="4"/>
        <v>50</v>
      </c>
    </row>
    <row r="56" spans="2:18" outlineLevel="2">
      <c r="B56" s="40" t="s">
        <v>79</v>
      </c>
      <c r="C56" s="41" t="s">
        <v>94</v>
      </c>
      <c r="D56" s="6">
        <v>14</v>
      </c>
      <c r="E56" s="6">
        <v>14</v>
      </c>
      <c r="F56" s="6">
        <v>13</v>
      </c>
      <c r="G56" s="6">
        <v>13</v>
      </c>
      <c r="H56" s="6">
        <v>6</v>
      </c>
      <c r="I56" s="142">
        <f t="shared" si="4"/>
        <v>60</v>
      </c>
    </row>
    <row r="57" spans="2:18" outlineLevel="2">
      <c r="B57" s="40" t="s">
        <v>80</v>
      </c>
      <c r="C57" s="41" t="s">
        <v>94</v>
      </c>
      <c r="D57" s="6">
        <v>16</v>
      </c>
      <c r="E57" s="6">
        <v>16</v>
      </c>
      <c r="F57" s="6">
        <v>13</v>
      </c>
      <c r="G57" s="6">
        <v>14</v>
      </c>
      <c r="H57" s="6">
        <v>8</v>
      </c>
      <c r="I57" s="142">
        <f t="shared" si="4"/>
        <v>67</v>
      </c>
    </row>
    <row r="58" spans="2:18" outlineLevel="2">
      <c r="B58" s="40" t="s">
        <v>81</v>
      </c>
      <c r="C58" s="41" t="s">
        <v>94</v>
      </c>
      <c r="D58" s="6">
        <v>16</v>
      </c>
      <c r="E58" s="6">
        <v>16</v>
      </c>
      <c r="F58" s="6">
        <v>13</v>
      </c>
      <c r="G58" s="6">
        <v>14</v>
      </c>
      <c r="H58" s="6">
        <v>6</v>
      </c>
      <c r="I58" s="142">
        <f t="shared" si="4"/>
        <v>65</v>
      </c>
    </row>
    <row r="59" spans="2:18" s="43" customFormat="1" outlineLevel="2">
      <c r="B59" s="40" t="s">
        <v>82</v>
      </c>
      <c r="C59" s="41" t="s">
        <v>94</v>
      </c>
      <c r="D59" s="6">
        <v>18</v>
      </c>
      <c r="E59" s="6">
        <v>18</v>
      </c>
      <c r="F59" s="6">
        <v>16</v>
      </c>
      <c r="G59" s="6">
        <v>14</v>
      </c>
      <c r="H59" s="6">
        <v>8</v>
      </c>
      <c r="I59" s="142">
        <f t="shared" si="4"/>
        <v>74</v>
      </c>
    </row>
    <row r="60" spans="2:18" s="43" customFormat="1" outlineLevel="2">
      <c r="B60" s="40" t="s">
        <v>83</v>
      </c>
      <c r="C60" s="41" t="s">
        <v>94</v>
      </c>
      <c r="D60" s="6">
        <v>13</v>
      </c>
      <c r="E60" s="6">
        <v>13</v>
      </c>
      <c r="F60" s="6">
        <v>8</v>
      </c>
      <c r="G60" s="6">
        <v>10</v>
      </c>
      <c r="H60" s="6">
        <v>6</v>
      </c>
      <c r="I60" s="142">
        <f t="shared" si="4"/>
        <v>50</v>
      </c>
    </row>
    <row r="61" spans="2:18" outlineLevel="2">
      <c r="B61" s="40" t="s">
        <v>84</v>
      </c>
      <c r="C61" s="41" t="s">
        <v>94</v>
      </c>
      <c r="D61" s="6">
        <v>5</v>
      </c>
      <c r="E61" s="6">
        <v>6</v>
      </c>
      <c r="F61" s="6">
        <v>5</v>
      </c>
      <c r="G61" s="6">
        <v>5</v>
      </c>
      <c r="H61" s="6">
        <v>1</v>
      </c>
      <c r="I61" s="142">
        <f t="shared" si="4"/>
        <v>22</v>
      </c>
    </row>
    <row r="62" spans="2:18" s="43" customFormat="1" outlineLevel="2">
      <c r="B62" s="40" t="s">
        <v>86</v>
      </c>
      <c r="C62" s="41" t="s">
        <v>94</v>
      </c>
      <c r="D62" s="6">
        <v>6</v>
      </c>
      <c r="E62" s="6">
        <v>5</v>
      </c>
      <c r="F62" s="6">
        <v>5</v>
      </c>
      <c r="G62" s="6">
        <v>5</v>
      </c>
      <c r="H62" s="6">
        <v>1</v>
      </c>
      <c r="I62" s="142">
        <f t="shared" si="4"/>
        <v>22</v>
      </c>
    </row>
    <row r="63" spans="2:18" outlineLevel="2">
      <c r="B63" s="40" t="s">
        <v>87</v>
      </c>
      <c r="C63" s="41" t="s">
        <v>94</v>
      </c>
      <c r="D63" s="6">
        <v>1</v>
      </c>
      <c r="E63" s="6">
        <v>1</v>
      </c>
      <c r="F63" s="6">
        <v>0</v>
      </c>
      <c r="G63" s="6">
        <v>1</v>
      </c>
      <c r="H63" s="6">
        <v>0</v>
      </c>
      <c r="I63" s="142">
        <f t="shared" si="4"/>
        <v>3</v>
      </c>
    </row>
    <row r="64" spans="2:18" outlineLevel="2">
      <c r="B64" s="40" t="s">
        <v>88</v>
      </c>
      <c r="C64" s="41" t="s">
        <v>94</v>
      </c>
      <c r="D64" s="6">
        <v>0</v>
      </c>
      <c r="E64" s="6">
        <v>0</v>
      </c>
      <c r="F64" s="6">
        <v>0</v>
      </c>
      <c r="G64" s="6">
        <v>0</v>
      </c>
      <c r="H64" s="6">
        <v>0</v>
      </c>
      <c r="I64" s="142">
        <f t="shared" si="4"/>
        <v>0</v>
      </c>
    </row>
    <row r="65" spans="2:18" ht="15" customHeight="1" outlineLevel="2">
      <c r="B65" s="336" t="s">
        <v>95</v>
      </c>
      <c r="C65" s="336"/>
      <c r="D65" s="336"/>
      <c r="E65" s="336"/>
      <c r="F65" s="336"/>
      <c r="G65" s="336"/>
      <c r="H65" s="336"/>
      <c r="I65" s="336"/>
    </row>
    <row r="66" spans="2:18" outlineLevel="2">
      <c r="B66" s="40" t="s">
        <v>96</v>
      </c>
      <c r="C66" s="44" t="s">
        <v>94</v>
      </c>
      <c r="D66" s="4">
        <f>SUM(D51:D64)</f>
        <v>187</v>
      </c>
      <c r="E66" s="4">
        <f t="shared" ref="E66:H66" si="5">SUM(E51:E64)</f>
        <v>185</v>
      </c>
      <c r="F66" s="4">
        <f t="shared" si="5"/>
        <v>163</v>
      </c>
      <c r="G66" s="4">
        <f t="shared" si="5"/>
        <v>163</v>
      </c>
      <c r="H66" s="4">
        <f t="shared" si="5"/>
        <v>90</v>
      </c>
      <c r="I66" s="142">
        <f>D66+E66+F66+G66+H66</f>
        <v>788</v>
      </c>
    </row>
    <row r="67" spans="2:18" outlineLevel="1"/>
    <row r="68" spans="2:18" outlineLevel="1">
      <c r="B68" s="61" t="s">
        <v>98</v>
      </c>
      <c r="C68" s="62"/>
      <c r="D68" s="62"/>
      <c r="E68" s="62"/>
      <c r="F68" s="62"/>
      <c r="G68" s="62"/>
      <c r="H68" s="62"/>
      <c r="I68" s="62"/>
      <c r="J68" s="45"/>
      <c r="K68" s="45"/>
      <c r="L68" s="45"/>
      <c r="M68" s="45"/>
      <c r="N68" s="45"/>
      <c r="O68" s="45"/>
      <c r="P68" s="45"/>
      <c r="Q68" s="45"/>
      <c r="R68" s="45"/>
    </row>
    <row r="69" spans="2:18" outlineLevel="2">
      <c r="B69" s="46"/>
      <c r="C69" s="280" t="s">
        <v>93</v>
      </c>
      <c r="D69" s="63">
        <f>$C$3</f>
        <v>2024</v>
      </c>
      <c r="E69" s="63">
        <f>$C$3+1</f>
        <v>2025</v>
      </c>
      <c r="F69" s="63">
        <f>$C$3+2</f>
        <v>2026</v>
      </c>
      <c r="G69" s="63">
        <f>$C$3+3</f>
        <v>2027</v>
      </c>
      <c r="H69" s="63">
        <f>$C$3+4</f>
        <v>2028</v>
      </c>
      <c r="I69" s="39" t="str">
        <f>D69&amp; "-"&amp;H69</f>
        <v>2024-2028</v>
      </c>
    </row>
    <row r="70" spans="2:18" outlineLevel="2">
      <c r="B70" s="40" t="s">
        <v>74</v>
      </c>
      <c r="C70" s="41" t="s">
        <v>94</v>
      </c>
      <c r="D70" s="6">
        <v>30</v>
      </c>
      <c r="E70" s="6">
        <v>10</v>
      </c>
      <c r="F70" s="6">
        <v>8</v>
      </c>
      <c r="G70" s="6">
        <v>8</v>
      </c>
      <c r="H70" s="6">
        <v>6</v>
      </c>
      <c r="I70" s="142">
        <f t="shared" ref="I70:I83" si="6">D70+E70+F70+G70+H70</f>
        <v>62</v>
      </c>
    </row>
    <row r="71" spans="2:18" outlineLevel="2">
      <c r="B71" s="40" t="s">
        <v>75</v>
      </c>
      <c r="C71" s="41" t="s">
        <v>94</v>
      </c>
      <c r="D71" s="6">
        <v>1</v>
      </c>
      <c r="E71" s="6">
        <v>0</v>
      </c>
      <c r="F71" s="6">
        <v>0</v>
      </c>
      <c r="G71" s="6">
        <v>0</v>
      </c>
      <c r="H71" s="6">
        <v>0</v>
      </c>
      <c r="I71" s="142">
        <f t="shared" si="6"/>
        <v>1</v>
      </c>
    </row>
    <row r="72" spans="2:18" outlineLevel="2">
      <c r="B72" s="40" t="s">
        <v>76</v>
      </c>
      <c r="C72" s="41" t="s">
        <v>94</v>
      </c>
      <c r="D72" s="6">
        <v>5</v>
      </c>
      <c r="E72" s="6">
        <v>1</v>
      </c>
      <c r="F72" s="6">
        <v>0</v>
      </c>
      <c r="G72" s="6">
        <v>0</v>
      </c>
      <c r="H72" s="6">
        <v>0</v>
      </c>
      <c r="I72" s="142">
        <f t="shared" si="6"/>
        <v>6</v>
      </c>
    </row>
    <row r="73" spans="2:18" ht="24" customHeight="1" outlineLevel="2">
      <c r="B73" s="283" t="s">
        <v>77</v>
      </c>
      <c r="C73" s="41" t="s">
        <v>94</v>
      </c>
      <c r="D73" s="6">
        <v>1</v>
      </c>
      <c r="E73" s="6">
        <v>0</v>
      </c>
      <c r="F73" s="6">
        <v>0</v>
      </c>
      <c r="G73" s="6">
        <v>0</v>
      </c>
      <c r="H73" s="6">
        <v>0</v>
      </c>
      <c r="I73" s="142">
        <f t="shared" si="6"/>
        <v>1</v>
      </c>
    </row>
    <row r="74" spans="2:18" outlineLevel="2">
      <c r="B74" s="40" t="s">
        <v>78</v>
      </c>
      <c r="C74" s="41" t="s">
        <v>94</v>
      </c>
      <c r="D74" s="6">
        <v>5</v>
      </c>
      <c r="E74" s="6">
        <v>1</v>
      </c>
      <c r="F74" s="6">
        <v>0</v>
      </c>
      <c r="G74" s="6">
        <v>0</v>
      </c>
      <c r="H74" s="6">
        <v>0</v>
      </c>
      <c r="I74" s="142">
        <f t="shared" si="6"/>
        <v>6</v>
      </c>
    </row>
    <row r="75" spans="2:18" outlineLevel="2">
      <c r="B75" s="40" t="s">
        <v>79</v>
      </c>
      <c r="C75" s="41" t="s">
        <v>94</v>
      </c>
      <c r="D75" s="6">
        <v>6</v>
      </c>
      <c r="E75" s="6">
        <v>1</v>
      </c>
      <c r="F75" s="6">
        <v>1</v>
      </c>
      <c r="G75" s="6">
        <v>1</v>
      </c>
      <c r="H75" s="6">
        <v>1</v>
      </c>
      <c r="I75" s="142">
        <f t="shared" si="6"/>
        <v>10</v>
      </c>
    </row>
    <row r="76" spans="2:18" outlineLevel="2">
      <c r="B76" s="40" t="s">
        <v>80</v>
      </c>
      <c r="C76" s="41" t="s">
        <v>94</v>
      </c>
      <c r="D76" s="6">
        <v>6</v>
      </c>
      <c r="E76" s="6">
        <v>1</v>
      </c>
      <c r="F76" s="6">
        <v>1</v>
      </c>
      <c r="G76" s="6">
        <v>1</v>
      </c>
      <c r="H76" s="6">
        <v>1</v>
      </c>
      <c r="I76" s="142">
        <f t="shared" si="6"/>
        <v>10</v>
      </c>
    </row>
    <row r="77" spans="2:18" outlineLevel="2">
      <c r="B77" s="40" t="s">
        <v>81</v>
      </c>
      <c r="C77" s="41" t="s">
        <v>94</v>
      </c>
      <c r="D77" s="6">
        <v>6</v>
      </c>
      <c r="E77" s="6">
        <v>1</v>
      </c>
      <c r="F77" s="6">
        <v>1</v>
      </c>
      <c r="G77" s="6">
        <v>1</v>
      </c>
      <c r="H77" s="6">
        <v>1</v>
      </c>
      <c r="I77" s="142">
        <f t="shared" si="6"/>
        <v>10</v>
      </c>
    </row>
    <row r="78" spans="2:18" s="43" customFormat="1" outlineLevel="2">
      <c r="B78" s="40" t="s">
        <v>82</v>
      </c>
      <c r="C78" s="41" t="s">
        <v>94</v>
      </c>
      <c r="D78" s="6">
        <v>8</v>
      </c>
      <c r="E78" s="6">
        <v>1</v>
      </c>
      <c r="F78" s="6">
        <v>1</v>
      </c>
      <c r="G78" s="6">
        <v>1</v>
      </c>
      <c r="H78" s="6">
        <v>1</v>
      </c>
      <c r="I78" s="142">
        <f t="shared" si="6"/>
        <v>12</v>
      </c>
    </row>
    <row r="79" spans="2:18" s="43" customFormat="1" outlineLevel="2">
      <c r="B79" s="40" t="s">
        <v>83</v>
      </c>
      <c r="C79" s="41" t="s">
        <v>94</v>
      </c>
      <c r="D79" s="6">
        <v>5</v>
      </c>
      <c r="E79" s="6">
        <v>1</v>
      </c>
      <c r="F79" s="6">
        <v>0</v>
      </c>
      <c r="G79" s="6">
        <v>0</v>
      </c>
      <c r="H79" s="6">
        <v>0</v>
      </c>
      <c r="I79" s="142">
        <f t="shared" si="6"/>
        <v>6</v>
      </c>
    </row>
    <row r="80" spans="2:18" outlineLevel="2">
      <c r="B80" s="40" t="s">
        <v>84</v>
      </c>
      <c r="C80" s="41" t="s">
        <v>94</v>
      </c>
      <c r="D80" s="6">
        <v>1</v>
      </c>
      <c r="E80" s="6">
        <v>0</v>
      </c>
      <c r="F80" s="6">
        <v>0</v>
      </c>
      <c r="G80" s="6">
        <v>0</v>
      </c>
      <c r="H80" s="6">
        <v>0</v>
      </c>
      <c r="I80" s="142">
        <f t="shared" si="6"/>
        <v>1</v>
      </c>
    </row>
    <row r="81" spans="2:18" s="43" customFormat="1" outlineLevel="2">
      <c r="B81" s="40" t="s">
        <v>86</v>
      </c>
      <c r="C81" s="41" t="s">
        <v>94</v>
      </c>
      <c r="D81" s="6">
        <v>1</v>
      </c>
      <c r="E81" s="6">
        <v>0</v>
      </c>
      <c r="F81" s="6">
        <v>0</v>
      </c>
      <c r="G81" s="6">
        <v>0</v>
      </c>
      <c r="H81" s="6">
        <v>0</v>
      </c>
      <c r="I81" s="142">
        <f t="shared" si="6"/>
        <v>1</v>
      </c>
    </row>
    <row r="82" spans="2:18" outlineLevel="2">
      <c r="B82" s="40" t="s">
        <v>87</v>
      </c>
      <c r="C82" s="41" t="s">
        <v>94</v>
      </c>
      <c r="D82" s="6">
        <v>0</v>
      </c>
      <c r="E82" s="6">
        <v>0</v>
      </c>
      <c r="F82" s="6">
        <v>0</v>
      </c>
      <c r="G82" s="6">
        <v>0</v>
      </c>
      <c r="H82" s="6">
        <v>0</v>
      </c>
      <c r="I82" s="142">
        <f t="shared" si="6"/>
        <v>0</v>
      </c>
    </row>
    <row r="83" spans="2:18" outlineLevel="2">
      <c r="B83" s="40" t="s">
        <v>88</v>
      </c>
      <c r="C83" s="41" t="s">
        <v>94</v>
      </c>
      <c r="D83" s="6">
        <v>0</v>
      </c>
      <c r="E83" s="6">
        <v>0</v>
      </c>
      <c r="F83" s="6">
        <v>0</v>
      </c>
      <c r="G83" s="6">
        <v>0</v>
      </c>
      <c r="H83" s="6">
        <v>0</v>
      </c>
      <c r="I83" s="142">
        <f t="shared" si="6"/>
        <v>0</v>
      </c>
    </row>
    <row r="84" spans="2:18" ht="15" customHeight="1" outlineLevel="2">
      <c r="B84" s="336" t="s">
        <v>95</v>
      </c>
      <c r="C84" s="336"/>
      <c r="D84" s="336"/>
      <c r="E84" s="336"/>
      <c r="F84" s="336"/>
      <c r="G84" s="336"/>
      <c r="H84" s="336"/>
      <c r="I84" s="336"/>
    </row>
    <row r="85" spans="2:18" outlineLevel="2">
      <c r="B85" s="40" t="s">
        <v>96</v>
      </c>
      <c r="C85" s="44" t="s">
        <v>94</v>
      </c>
      <c r="D85" s="4">
        <f>SUM(D70:D83)</f>
        <v>75</v>
      </c>
      <c r="E85" s="4">
        <f t="shared" ref="E85:H85" si="7">SUM(E70:E83)</f>
        <v>17</v>
      </c>
      <c r="F85" s="4">
        <f t="shared" si="7"/>
        <v>12</v>
      </c>
      <c r="G85" s="4">
        <f t="shared" si="7"/>
        <v>12</v>
      </c>
      <c r="H85" s="4">
        <f t="shared" si="7"/>
        <v>10</v>
      </c>
      <c r="I85" s="142">
        <f>D85+E85+F85+G85+H85</f>
        <v>126</v>
      </c>
    </row>
    <row r="86" spans="2:18" outlineLevel="1"/>
    <row r="87" spans="2:18" outlineLevel="1">
      <c r="B87" s="61" t="s">
        <v>99</v>
      </c>
      <c r="C87" s="62"/>
      <c r="D87" s="62"/>
      <c r="E87" s="62"/>
      <c r="F87" s="62"/>
      <c r="G87" s="62"/>
      <c r="H87" s="62"/>
      <c r="I87" s="62"/>
      <c r="J87" s="45"/>
      <c r="K87" s="45"/>
      <c r="L87" s="45"/>
      <c r="M87" s="45"/>
      <c r="N87" s="45"/>
      <c r="O87" s="45"/>
      <c r="P87" s="45"/>
      <c r="Q87" s="45"/>
      <c r="R87" s="45"/>
    </row>
    <row r="88" spans="2:18" outlineLevel="2">
      <c r="B88" s="46"/>
      <c r="C88" s="280" t="s">
        <v>93</v>
      </c>
      <c r="D88" s="63">
        <f>$C$3</f>
        <v>2024</v>
      </c>
      <c r="E88" s="63">
        <f>$C$3+1</f>
        <v>2025</v>
      </c>
      <c r="F88" s="63">
        <f>$C$3+2</f>
        <v>2026</v>
      </c>
      <c r="G88" s="63">
        <f>$C$3+3</f>
        <v>2027</v>
      </c>
      <c r="H88" s="63">
        <f>$C$3+4</f>
        <v>2028</v>
      </c>
      <c r="I88" s="39" t="str">
        <f>D88&amp; "-"&amp;H88</f>
        <v>2024-2028</v>
      </c>
    </row>
    <row r="89" spans="2:18" outlineLevel="2">
      <c r="B89" s="40" t="s">
        <v>74</v>
      </c>
      <c r="C89" s="41" t="s">
        <v>94</v>
      </c>
      <c r="D89" s="6">
        <v>0</v>
      </c>
      <c r="E89" s="6">
        <v>0</v>
      </c>
      <c r="F89" s="6">
        <v>0</v>
      </c>
      <c r="G89" s="6">
        <v>0</v>
      </c>
      <c r="H89" s="6">
        <v>0</v>
      </c>
      <c r="I89" s="142">
        <f t="shared" ref="I89:I102" si="8">D89+E89+F89+G89+H89</f>
        <v>0</v>
      </c>
    </row>
    <row r="90" spans="2:18" outlineLevel="2">
      <c r="B90" s="40" t="s">
        <v>75</v>
      </c>
      <c r="C90" s="41" t="s">
        <v>94</v>
      </c>
      <c r="D90" s="6">
        <v>1</v>
      </c>
      <c r="E90" s="6">
        <v>1</v>
      </c>
      <c r="F90" s="6">
        <v>1</v>
      </c>
      <c r="G90" s="6">
        <v>1</v>
      </c>
      <c r="H90" s="6">
        <v>1</v>
      </c>
      <c r="I90" s="142">
        <f t="shared" si="8"/>
        <v>5</v>
      </c>
    </row>
    <row r="91" spans="2:18" outlineLevel="2">
      <c r="B91" s="40" t="s">
        <v>76</v>
      </c>
      <c r="C91" s="41" t="s">
        <v>94</v>
      </c>
      <c r="D91" s="6">
        <v>0</v>
      </c>
      <c r="E91" s="6">
        <v>0</v>
      </c>
      <c r="F91" s="6">
        <v>0</v>
      </c>
      <c r="G91" s="6">
        <v>0</v>
      </c>
      <c r="H91" s="6">
        <v>0</v>
      </c>
      <c r="I91" s="142">
        <f t="shared" si="8"/>
        <v>0</v>
      </c>
    </row>
    <row r="92" spans="2:18" ht="16.5" customHeight="1" outlineLevel="2">
      <c r="B92" s="283" t="s">
        <v>77</v>
      </c>
      <c r="C92" s="41" t="s">
        <v>94</v>
      </c>
      <c r="D92" s="6">
        <v>0</v>
      </c>
      <c r="E92" s="6">
        <v>0</v>
      </c>
      <c r="F92" s="6">
        <v>0</v>
      </c>
      <c r="G92" s="6">
        <v>0</v>
      </c>
      <c r="H92" s="6">
        <v>0</v>
      </c>
      <c r="I92" s="142">
        <f t="shared" si="8"/>
        <v>0</v>
      </c>
    </row>
    <row r="93" spans="2:18" outlineLevel="2">
      <c r="B93" s="40" t="s">
        <v>78</v>
      </c>
      <c r="C93" s="41" t="s">
        <v>94</v>
      </c>
      <c r="D93" s="6">
        <v>0</v>
      </c>
      <c r="E93" s="6">
        <v>0</v>
      </c>
      <c r="F93" s="6">
        <v>0</v>
      </c>
      <c r="G93" s="6">
        <v>0</v>
      </c>
      <c r="H93" s="6">
        <v>0</v>
      </c>
      <c r="I93" s="142">
        <f t="shared" si="8"/>
        <v>0</v>
      </c>
    </row>
    <row r="94" spans="2:18" outlineLevel="2">
      <c r="B94" s="40" t="s">
        <v>79</v>
      </c>
      <c r="C94" s="41" t="s">
        <v>94</v>
      </c>
      <c r="D94" s="6">
        <v>0</v>
      </c>
      <c r="E94" s="6">
        <v>0</v>
      </c>
      <c r="F94" s="6">
        <v>0</v>
      </c>
      <c r="G94" s="6">
        <v>0</v>
      </c>
      <c r="H94" s="6">
        <v>0</v>
      </c>
      <c r="I94" s="142">
        <f t="shared" si="8"/>
        <v>0</v>
      </c>
    </row>
    <row r="95" spans="2:18" outlineLevel="2">
      <c r="B95" s="40" t="s">
        <v>80</v>
      </c>
      <c r="C95" s="41" t="s">
        <v>94</v>
      </c>
      <c r="D95" s="6">
        <v>0</v>
      </c>
      <c r="E95" s="6">
        <v>0</v>
      </c>
      <c r="F95" s="6">
        <v>0</v>
      </c>
      <c r="G95" s="6">
        <v>0</v>
      </c>
      <c r="H95" s="6">
        <v>0</v>
      </c>
      <c r="I95" s="142">
        <f t="shared" si="8"/>
        <v>0</v>
      </c>
    </row>
    <row r="96" spans="2:18" outlineLevel="2">
      <c r="B96" s="40" t="s">
        <v>81</v>
      </c>
      <c r="C96" s="41" t="s">
        <v>94</v>
      </c>
      <c r="D96" s="6">
        <v>0</v>
      </c>
      <c r="E96" s="6">
        <v>0</v>
      </c>
      <c r="F96" s="6">
        <v>0</v>
      </c>
      <c r="G96" s="6">
        <v>0</v>
      </c>
      <c r="H96" s="6">
        <v>0</v>
      </c>
      <c r="I96" s="142">
        <f t="shared" si="8"/>
        <v>0</v>
      </c>
    </row>
    <row r="97" spans="2:18" s="43" customFormat="1" outlineLevel="2">
      <c r="B97" s="40" t="s">
        <v>82</v>
      </c>
      <c r="C97" s="41" t="s">
        <v>94</v>
      </c>
      <c r="D97" s="6">
        <v>0</v>
      </c>
      <c r="E97" s="6">
        <v>0</v>
      </c>
      <c r="F97" s="6">
        <v>0</v>
      </c>
      <c r="G97" s="6">
        <v>0</v>
      </c>
      <c r="H97" s="6">
        <v>0</v>
      </c>
      <c r="I97" s="142">
        <f t="shared" si="8"/>
        <v>0</v>
      </c>
    </row>
    <row r="98" spans="2:18" s="43" customFormat="1" outlineLevel="2">
      <c r="B98" s="40" t="s">
        <v>83</v>
      </c>
      <c r="C98" s="41" t="s">
        <v>94</v>
      </c>
      <c r="D98" s="6">
        <v>0</v>
      </c>
      <c r="E98" s="6">
        <v>0</v>
      </c>
      <c r="F98" s="6">
        <v>0</v>
      </c>
      <c r="G98" s="6">
        <v>0</v>
      </c>
      <c r="H98" s="6">
        <v>0</v>
      </c>
      <c r="I98" s="142">
        <f t="shared" si="8"/>
        <v>0</v>
      </c>
    </row>
    <row r="99" spans="2:18" outlineLevel="2">
      <c r="B99" s="40" t="s">
        <v>84</v>
      </c>
      <c r="C99" s="41" t="s">
        <v>94</v>
      </c>
      <c r="D99" s="6">
        <v>0</v>
      </c>
      <c r="E99" s="6">
        <v>0</v>
      </c>
      <c r="F99" s="6">
        <v>0</v>
      </c>
      <c r="G99" s="6">
        <v>0</v>
      </c>
      <c r="H99" s="6">
        <v>0</v>
      </c>
      <c r="I99" s="142">
        <f t="shared" si="8"/>
        <v>0</v>
      </c>
    </row>
    <row r="100" spans="2:18" s="43" customFormat="1" outlineLevel="2">
      <c r="B100" s="40" t="s">
        <v>86</v>
      </c>
      <c r="C100" s="41" t="s">
        <v>94</v>
      </c>
      <c r="D100" s="6">
        <v>0</v>
      </c>
      <c r="E100" s="6">
        <v>0</v>
      </c>
      <c r="F100" s="6">
        <v>0</v>
      </c>
      <c r="G100" s="6">
        <v>0</v>
      </c>
      <c r="H100" s="6">
        <v>0</v>
      </c>
      <c r="I100" s="142">
        <f t="shared" si="8"/>
        <v>0</v>
      </c>
    </row>
    <row r="101" spans="2:18" outlineLevel="2">
      <c r="B101" s="40" t="s">
        <v>87</v>
      </c>
      <c r="C101" s="41" t="s">
        <v>94</v>
      </c>
      <c r="D101" s="6">
        <v>0</v>
      </c>
      <c r="E101" s="6">
        <v>0</v>
      </c>
      <c r="F101" s="6">
        <v>0</v>
      </c>
      <c r="G101" s="6">
        <v>0</v>
      </c>
      <c r="H101" s="6">
        <v>0</v>
      </c>
      <c r="I101" s="142">
        <f t="shared" si="8"/>
        <v>0</v>
      </c>
    </row>
    <row r="102" spans="2:18" outlineLevel="2">
      <c r="B102" s="40" t="s">
        <v>88</v>
      </c>
      <c r="C102" s="41" t="s">
        <v>94</v>
      </c>
      <c r="D102" s="6">
        <v>0</v>
      </c>
      <c r="E102" s="6">
        <v>0</v>
      </c>
      <c r="F102" s="6">
        <v>0</v>
      </c>
      <c r="G102" s="6">
        <v>0</v>
      </c>
      <c r="H102" s="6">
        <v>0</v>
      </c>
      <c r="I102" s="142">
        <f t="shared" si="8"/>
        <v>0</v>
      </c>
    </row>
    <row r="103" spans="2:18" ht="15" customHeight="1" outlineLevel="2">
      <c r="B103" s="336" t="s">
        <v>95</v>
      </c>
      <c r="C103" s="336"/>
      <c r="D103" s="336"/>
      <c r="E103" s="336"/>
      <c r="F103" s="336"/>
      <c r="G103" s="336"/>
      <c r="H103" s="336"/>
      <c r="I103" s="336"/>
    </row>
    <row r="104" spans="2:18" outlineLevel="2">
      <c r="B104" s="40" t="s">
        <v>96</v>
      </c>
      <c r="C104" s="44" t="s">
        <v>94</v>
      </c>
      <c r="D104" s="4">
        <f>SUM(D89:D102)</f>
        <v>1</v>
      </c>
      <c r="E104" s="4">
        <f t="shared" ref="E104:H104" si="9">SUM(E89:E102)</f>
        <v>1</v>
      </c>
      <c r="F104" s="4">
        <f t="shared" si="9"/>
        <v>1</v>
      </c>
      <c r="G104" s="4">
        <f t="shared" si="9"/>
        <v>1</v>
      </c>
      <c r="H104" s="4">
        <f t="shared" si="9"/>
        <v>1</v>
      </c>
      <c r="I104" s="142">
        <f>D104+E104+F104+G104+H104</f>
        <v>5</v>
      </c>
    </row>
    <row r="105" spans="2:18" outlineLevel="1"/>
    <row r="106" spans="2:18" outlineLevel="1">
      <c r="B106" s="61" t="s">
        <v>100</v>
      </c>
      <c r="C106" s="62"/>
      <c r="D106" s="62"/>
      <c r="E106" s="62"/>
      <c r="F106" s="62"/>
      <c r="G106" s="62"/>
      <c r="H106" s="62"/>
      <c r="I106" s="62"/>
      <c r="J106" s="45"/>
      <c r="K106" s="45"/>
      <c r="L106" s="45"/>
      <c r="M106" s="45"/>
      <c r="N106" s="45"/>
      <c r="O106" s="45"/>
      <c r="P106" s="45"/>
      <c r="Q106" s="45"/>
      <c r="R106" s="45"/>
    </row>
    <row r="107" spans="2:18" outlineLevel="2">
      <c r="B107" s="46"/>
      <c r="C107" s="280" t="s">
        <v>93</v>
      </c>
      <c r="D107" s="63">
        <f>$C$3</f>
        <v>2024</v>
      </c>
      <c r="E107" s="63">
        <f>$C$3+1</f>
        <v>2025</v>
      </c>
      <c r="F107" s="63">
        <f>$C$3+2</f>
        <v>2026</v>
      </c>
      <c r="G107" s="63">
        <f>$C$3+3</f>
        <v>2027</v>
      </c>
      <c r="H107" s="63">
        <f>$C$3+4</f>
        <v>2028</v>
      </c>
      <c r="I107" s="39" t="str">
        <f>D107&amp; "-"&amp;H107</f>
        <v>2024-2028</v>
      </c>
    </row>
    <row r="108" spans="2:18" outlineLevel="2">
      <c r="B108" s="40" t="s">
        <v>74</v>
      </c>
      <c r="C108" s="41" t="s">
        <v>94</v>
      </c>
      <c r="D108" s="6">
        <v>0</v>
      </c>
      <c r="E108" s="6">
        <v>0</v>
      </c>
      <c r="F108" s="6">
        <v>0</v>
      </c>
      <c r="G108" s="6">
        <v>0</v>
      </c>
      <c r="H108" s="6">
        <v>0</v>
      </c>
      <c r="I108" s="142">
        <f t="shared" ref="I108:I121" si="10">D108+E108+F108+G108+H108</f>
        <v>0</v>
      </c>
    </row>
    <row r="109" spans="2:18" s="43" customFormat="1" outlineLevel="2">
      <c r="B109" s="40" t="s">
        <v>75</v>
      </c>
      <c r="C109" s="41" t="s">
        <v>94</v>
      </c>
      <c r="D109" s="6">
        <v>0</v>
      </c>
      <c r="E109" s="6">
        <v>0</v>
      </c>
      <c r="F109" s="6">
        <v>0</v>
      </c>
      <c r="G109" s="6">
        <v>0</v>
      </c>
      <c r="H109" s="6">
        <v>0</v>
      </c>
      <c r="I109" s="142">
        <f t="shared" si="10"/>
        <v>0</v>
      </c>
    </row>
    <row r="110" spans="2:18" s="43" customFormat="1" outlineLevel="2">
      <c r="B110" s="40" t="s">
        <v>76</v>
      </c>
      <c r="C110" s="41" t="s">
        <v>94</v>
      </c>
      <c r="D110" s="6">
        <v>0</v>
      </c>
      <c r="E110" s="6">
        <v>0</v>
      </c>
      <c r="F110" s="6">
        <v>0</v>
      </c>
      <c r="G110" s="6">
        <v>0</v>
      </c>
      <c r="H110" s="6">
        <v>0</v>
      </c>
      <c r="I110" s="142">
        <f t="shared" si="10"/>
        <v>0</v>
      </c>
    </row>
    <row r="111" spans="2:18" ht="17.25" customHeight="1" outlineLevel="2">
      <c r="B111" s="283" t="s">
        <v>77</v>
      </c>
      <c r="C111" s="41" t="s">
        <v>94</v>
      </c>
      <c r="D111" s="6">
        <v>0</v>
      </c>
      <c r="E111" s="6">
        <v>0</v>
      </c>
      <c r="F111" s="6">
        <v>0</v>
      </c>
      <c r="G111" s="6">
        <v>0</v>
      </c>
      <c r="H111" s="6">
        <v>0</v>
      </c>
      <c r="I111" s="142">
        <f t="shared" si="10"/>
        <v>0</v>
      </c>
    </row>
    <row r="112" spans="2:18" outlineLevel="2">
      <c r="B112" s="40" t="s">
        <v>78</v>
      </c>
      <c r="C112" s="41" t="s">
        <v>94</v>
      </c>
      <c r="D112" s="6">
        <v>0</v>
      </c>
      <c r="E112" s="6">
        <v>0</v>
      </c>
      <c r="F112" s="6">
        <v>0</v>
      </c>
      <c r="G112" s="6">
        <v>0</v>
      </c>
      <c r="H112" s="6">
        <v>0</v>
      </c>
      <c r="I112" s="142">
        <f t="shared" si="10"/>
        <v>0</v>
      </c>
    </row>
    <row r="113" spans="2:18" outlineLevel="2">
      <c r="B113" s="40" t="s">
        <v>79</v>
      </c>
      <c r="C113" s="41" t="s">
        <v>94</v>
      </c>
      <c r="D113" s="6">
        <v>0</v>
      </c>
      <c r="E113" s="6">
        <v>0</v>
      </c>
      <c r="F113" s="6">
        <v>0</v>
      </c>
      <c r="G113" s="6">
        <v>0</v>
      </c>
      <c r="H113" s="6">
        <v>0</v>
      </c>
      <c r="I113" s="142">
        <f t="shared" si="10"/>
        <v>0</v>
      </c>
    </row>
    <row r="114" spans="2:18" outlineLevel="2">
      <c r="B114" s="40" t="s">
        <v>80</v>
      </c>
      <c r="C114" s="41" t="s">
        <v>94</v>
      </c>
      <c r="D114" s="6">
        <v>0</v>
      </c>
      <c r="E114" s="6">
        <v>0</v>
      </c>
      <c r="F114" s="6">
        <v>0</v>
      </c>
      <c r="G114" s="6">
        <v>0</v>
      </c>
      <c r="H114" s="6">
        <v>0</v>
      </c>
      <c r="I114" s="142">
        <f t="shared" si="10"/>
        <v>0</v>
      </c>
    </row>
    <row r="115" spans="2:18" s="43" customFormat="1" outlineLevel="2">
      <c r="B115" s="40" t="s">
        <v>81</v>
      </c>
      <c r="C115" s="41" t="s">
        <v>94</v>
      </c>
      <c r="D115" s="6">
        <v>0</v>
      </c>
      <c r="E115" s="6">
        <v>0</v>
      </c>
      <c r="F115" s="6">
        <v>0</v>
      </c>
      <c r="G115" s="6">
        <v>0</v>
      </c>
      <c r="H115" s="6">
        <v>0</v>
      </c>
      <c r="I115" s="142">
        <f t="shared" si="10"/>
        <v>0</v>
      </c>
    </row>
    <row r="116" spans="2:18" outlineLevel="2">
      <c r="B116" s="40" t="s">
        <v>82</v>
      </c>
      <c r="C116" s="41" t="s">
        <v>94</v>
      </c>
      <c r="D116" s="6">
        <v>0</v>
      </c>
      <c r="E116" s="6">
        <v>0</v>
      </c>
      <c r="F116" s="6">
        <v>0</v>
      </c>
      <c r="G116" s="6">
        <v>0</v>
      </c>
      <c r="H116" s="6">
        <v>0</v>
      </c>
      <c r="I116" s="142">
        <f t="shared" si="10"/>
        <v>0</v>
      </c>
    </row>
    <row r="117" spans="2:18" outlineLevel="2">
      <c r="B117" s="40" t="s">
        <v>83</v>
      </c>
      <c r="C117" s="41" t="s">
        <v>94</v>
      </c>
      <c r="D117" s="6">
        <v>0</v>
      </c>
      <c r="E117" s="6">
        <v>0</v>
      </c>
      <c r="F117" s="6">
        <v>0</v>
      </c>
      <c r="G117" s="6">
        <v>0</v>
      </c>
      <c r="H117" s="6">
        <v>0</v>
      </c>
      <c r="I117" s="142">
        <f t="shared" si="10"/>
        <v>0</v>
      </c>
    </row>
    <row r="118" spans="2:18" outlineLevel="2">
      <c r="B118" s="40" t="s">
        <v>84</v>
      </c>
      <c r="C118" s="41" t="s">
        <v>94</v>
      </c>
      <c r="D118" s="6">
        <v>0</v>
      </c>
      <c r="E118" s="6">
        <v>0</v>
      </c>
      <c r="F118" s="6">
        <v>0</v>
      </c>
      <c r="G118" s="6">
        <v>0</v>
      </c>
      <c r="H118" s="6">
        <v>0</v>
      </c>
      <c r="I118" s="142">
        <f t="shared" si="10"/>
        <v>0</v>
      </c>
    </row>
    <row r="119" spans="2:18" outlineLevel="2">
      <c r="B119" s="40" t="s">
        <v>86</v>
      </c>
      <c r="C119" s="41" t="s">
        <v>94</v>
      </c>
      <c r="D119" s="6">
        <v>0</v>
      </c>
      <c r="E119" s="6">
        <v>0</v>
      </c>
      <c r="F119" s="6">
        <v>0</v>
      </c>
      <c r="G119" s="6">
        <v>0</v>
      </c>
      <c r="H119" s="6">
        <v>0</v>
      </c>
      <c r="I119" s="142">
        <f t="shared" si="10"/>
        <v>0</v>
      </c>
    </row>
    <row r="120" spans="2:18" outlineLevel="2">
      <c r="B120" s="40" t="s">
        <v>87</v>
      </c>
      <c r="C120" s="41" t="s">
        <v>94</v>
      </c>
      <c r="D120" s="6">
        <v>0</v>
      </c>
      <c r="E120" s="6">
        <v>0</v>
      </c>
      <c r="F120" s="6">
        <v>0</v>
      </c>
      <c r="G120" s="6">
        <v>0</v>
      </c>
      <c r="H120" s="6">
        <v>0</v>
      </c>
      <c r="I120" s="142">
        <f t="shared" si="10"/>
        <v>0</v>
      </c>
    </row>
    <row r="121" spans="2:18" outlineLevel="2">
      <c r="B121" s="40" t="s">
        <v>88</v>
      </c>
      <c r="C121" s="41" t="s">
        <v>94</v>
      </c>
      <c r="D121" s="6">
        <v>0</v>
      </c>
      <c r="E121" s="6">
        <v>0</v>
      </c>
      <c r="F121" s="6">
        <v>0</v>
      </c>
      <c r="G121" s="6">
        <v>0</v>
      </c>
      <c r="H121" s="6">
        <v>0</v>
      </c>
      <c r="I121" s="142">
        <f t="shared" si="10"/>
        <v>0</v>
      </c>
    </row>
    <row r="122" spans="2:18" ht="15" customHeight="1" outlineLevel="2">
      <c r="B122" s="336" t="s">
        <v>95</v>
      </c>
      <c r="C122" s="336"/>
      <c r="D122" s="336"/>
      <c r="E122" s="336"/>
      <c r="F122" s="336"/>
      <c r="G122" s="336"/>
      <c r="H122" s="336"/>
      <c r="I122" s="336"/>
    </row>
    <row r="123" spans="2:18" outlineLevel="2">
      <c r="B123" s="40" t="s">
        <v>96</v>
      </c>
      <c r="C123" s="44" t="s">
        <v>94</v>
      </c>
      <c r="D123" s="4">
        <f>SUM(D108:D121)</f>
        <v>0</v>
      </c>
      <c r="E123" s="4">
        <f t="shared" ref="E123:H123" si="11">SUM(E108:E121)</f>
        <v>0</v>
      </c>
      <c r="F123" s="4">
        <f t="shared" si="11"/>
        <v>0</v>
      </c>
      <c r="G123" s="4">
        <f t="shared" si="11"/>
        <v>0</v>
      </c>
      <c r="H123" s="4">
        <f t="shared" si="11"/>
        <v>0</v>
      </c>
      <c r="I123" s="142">
        <f>D123+E123+F123+G123+H123</f>
        <v>0</v>
      </c>
    </row>
    <row r="124" spans="2:18" outlineLevel="1"/>
    <row r="125" spans="2:18" ht="15.6">
      <c r="B125" s="332" t="s">
        <v>101</v>
      </c>
      <c r="C125" s="332"/>
      <c r="D125" s="332"/>
      <c r="E125" s="332"/>
      <c r="F125" s="332"/>
      <c r="G125" s="332"/>
      <c r="H125" s="332"/>
      <c r="I125" s="332"/>
    </row>
    <row r="126" spans="2:18" ht="6.6" customHeight="1"/>
    <row r="127" spans="2:18" outlineLevel="1">
      <c r="B127" s="61" t="s">
        <v>92</v>
      </c>
      <c r="C127" s="62"/>
      <c r="D127" s="62"/>
      <c r="E127" s="62"/>
      <c r="F127" s="62"/>
      <c r="G127" s="62"/>
      <c r="H127" s="62"/>
      <c r="I127" s="62"/>
      <c r="J127" s="45"/>
      <c r="K127" s="45"/>
      <c r="L127" s="45"/>
      <c r="M127" s="45"/>
      <c r="N127" s="45"/>
      <c r="O127" s="45"/>
      <c r="P127" s="45"/>
      <c r="Q127" s="45"/>
      <c r="R127" s="45"/>
    </row>
    <row r="128" spans="2:18" outlineLevel="2">
      <c r="B128" s="46"/>
      <c r="C128" s="280" t="s">
        <v>93</v>
      </c>
      <c r="D128" s="63">
        <f>$C$3</f>
        <v>2024</v>
      </c>
      <c r="E128" s="63">
        <f>$C$3+1</f>
        <v>2025</v>
      </c>
      <c r="F128" s="63">
        <f>$C$3+2</f>
        <v>2026</v>
      </c>
      <c r="G128" s="63">
        <f>$C$3+3</f>
        <v>2027</v>
      </c>
      <c r="H128" s="63">
        <f>$C$3+4</f>
        <v>2028</v>
      </c>
      <c r="I128" s="39" t="str">
        <f>D128&amp; " - "&amp;H128</f>
        <v>2024 - 2028</v>
      </c>
    </row>
    <row r="129" spans="2:9" outlineLevel="2">
      <c r="B129" s="40" t="s">
        <v>74</v>
      </c>
      <c r="C129" s="41" t="s">
        <v>102</v>
      </c>
      <c r="D129" s="6">
        <v>28600.176719157535</v>
      </c>
      <c r="E129" s="6">
        <v>69375.857843977268</v>
      </c>
      <c r="F129" s="6">
        <v>68283.410699755899</v>
      </c>
      <c r="G129" s="6">
        <v>66042.835258458261</v>
      </c>
      <c r="H129" s="6">
        <v>62989.211520594617</v>
      </c>
      <c r="I129" s="142">
        <f t="shared" ref="I129:I142" si="12">D129+E129+F129+G129+H129</f>
        <v>295291.49204194359</v>
      </c>
    </row>
    <row r="130" spans="2:9" outlineLevel="2">
      <c r="B130" s="40" t="s">
        <v>75</v>
      </c>
      <c r="C130" s="41" t="s">
        <v>102</v>
      </c>
      <c r="D130" s="6">
        <v>2567.8410377126697</v>
      </c>
      <c r="E130" s="6">
        <v>6264.2362515337009</v>
      </c>
      <c r="F130" s="6">
        <v>6170.3670667209117</v>
      </c>
      <c r="G130" s="6">
        <v>5959.9268862128292</v>
      </c>
      <c r="H130" s="6">
        <v>5684.3559652414697</v>
      </c>
      <c r="I130" s="142">
        <f t="shared" si="12"/>
        <v>26646.72720742158</v>
      </c>
    </row>
    <row r="131" spans="2:9" outlineLevel="2">
      <c r="B131" s="40" t="s">
        <v>76</v>
      </c>
      <c r="C131" s="41" t="s">
        <v>102</v>
      </c>
      <c r="D131" s="6">
        <v>3396.17685632966</v>
      </c>
      <c r="E131" s="6">
        <v>8267.8980252109486</v>
      </c>
      <c r="F131" s="6">
        <v>8142.8004475183079</v>
      </c>
      <c r="G131" s="6">
        <v>7887.0443188334566</v>
      </c>
      <c r="H131" s="6">
        <v>7514.659063997231</v>
      </c>
      <c r="I131" s="142">
        <f t="shared" si="12"/>
        <v>35208.578711889604</v>
      </c>
    </row>
    <row r="132" spans="2:9" ht="19.5" customHeight="1" outlineLevel="2">
      <c r="B132" s="283" t="s">
        <v>77</v>
      </c>
      <c r="C132" s="41" t="s">
        <v>102</v>
      </c>
      <c r="D132" s="6">
        <v>2567.8410377126697</v>
      </c>
      <c r="E132" s="6">
        <v>6219.5449108568846</v>
      </c>
      <c r="F132" s="6">
        <v>6140.5944873881208</v>
      </c>
      <c r="G132" s="6">
        <v>5937.6050626689603</v>
      </c>
      <c r="H132" s="6">
        <v>5654.5949392454413</v>
      </c>
      <c r="I132" s="142">
        <f t="shared" si="12"/>
        <v>26520.180437872077</v>
      </c>
    </row>
    <row r="133" spans="2:9" outlineLevel="2">
      <c r="B133" s="40" t="s">
        <v>78</v>
      </c>
      <c r="C133" s="41" t="s">
        <v>102</v>
      </c>
      <c r="D133" s="6">
        <v>4932.3632835829876</v>
      </c>
      <c r="E133" s="6">
        <v>11962.382187827732</v>
      </c>
      <c r="F133" s="6">
        <v>11819.713995117982</v>
      </c>
      <c r="G133" s="6">
        <v>11428.773654460556</v>
      </c>
      <c r="H133" s="6">
        <v>10885.095258047475</v>
      </c>
      <c r="I133" s="142">
        <f t="shared" si="12"/>
        <v>51028.328379036735</v>
      </c>
    </row>
    <row r="134" spans="2:9" outlineLevel="2">
      <c r="B134" s="40" t="s">
        <v>79</v>
      </c>
      <c r="C134" s="41" t="s">
        <v>102</v>
      </c>
      <c r="D134" s="6">
        <v>6099.5637552705648</v>
      </c>
      <c r="E134" s="6">
        <v>14792.833764026074</v>
      </c>
      <c r="F134" s="6">
        <v>14588.563873067535</v>
      </c>
      <c r="G134" s="6">
        <v>14099.951871876792</v>
      </c>
      <c r="H134" s="6">
        <v>13437.103237206931</v>
      </c>
      <c r="I134" s="142">
        <f t="shared" si="12"/>
        <v>63018.016501447899</v>
      </c>
    </row>
    <row r="135" spans="2:9" outlineLevel="2">
      <c r="B135" s="40" t="s">
        <v>80</v>
      </c>
      <c r="C135" s="41" t="s">
        <v>102</v>
      </c>
      <c r="D135" s="6">
        <v>6694.4594795500388</v>
      </c>
      <c r="E135" s="6">
        <v>16275.096563140471</v>
      </c>
      <c r="F135" s="6">
        <v>16039.977115541091</v>
      </c>
      <c r="G135" s="6">
        <v>15498.786147292538</v>
      </c>
      <c r="H135" s="6">
        <v>14768.909150529213</v>
      </c>
      <c r="I135" s="142">
        <f t="shared" si="12"/>
        <v>69277.228456053344</v>
      </c>
    </row>
    <row r="136" spans="2:9" outlineLevel="2">
      <c r="B136" s="40" t="s">
        <v>81</v>
      </c>
      <c r="C136" s="41" t="s">
        <v>102</v>
      </c>
      <c r="D136" s="6">
        <v>6476.0800364601055</v>
      </c>
      <c r="E136" s="6">
        <v>15746.249031798148</v>
      </c>
      <c r="F136" s="6">
        <v>15518.956977217249</v>
      </c>
      <c r="G136" s="6">
        <v>14985.384205783568</v>
      </c>
      <c r="H136" s="6">
        <v>14315.053504089776</v>
      </c>
      <c r="I136" s="142">
        <f t="shared" si="12"/>
        <v>67041.723755348852</v>
      </c>
    </row>
    <row r="137" spans="2:9" outlineLevel="2">
      <c r="B137" s="40" t="s">
        <v>82</v>
      </c>
      <c r="C137" s="41" t="s">
        <v>102</v>
      </c>
      <c r="D137" s="6">
        <v>7605.6288800287284</v>
      </c>
      <c r="E137" s="6">
        <v>18509.663596981267</v>
      </c>
      <c r="F137" s="6">
        <v>18220.818551668024</v>
      </c>
      <c r="G137" s="6">
        <v>17656.562423199804</v>
      </c>
      <c r="H137" s="6">
        <v>16814.979687756182</v>
      </c>
      <c r="I137" s="142">
        <f t="shared" si="12"/>
        <v>78807.653139634</v>
      </c>
    </row>
    <row r="138" spans="2:9" outlineLevel="2">
      <c r="B138" s="40" t="s">
        <v>83</v>
      </c>
      <c r="C138" s="41" t="s">
        <v>102</v>
      </c>
      <c r="D138" s="6">
        <v>4804.3477479785433</v>
      </c>
      <c r="E138" s="6">
        <v>11649.54280309002</v>
      </c>
      <c r="F138" s="6">
        <v>11521.988201790073</v>
      </c>
      <c r="G138" s="6">
        <v>11116.2681248464</v>
      </c>
      <c r="H138" s="6">
        <v>10594.925254586196</v>
      </c>
      <c r="I138" s="142">
        <f t="shared" si="12"/>
        <v>49687.072132291236</v>
      </c>
    </row>
    <row r="139" spans="2:9" outlineLevel="2">
      <c r="B139" s="40" t="s">
        <v>84</v>
      </c>
      <c r="C139" s="41" t="s">
        <v>102</v>
      </c>
      <c r="D139" s="6">
        <v>1777.1568472146337</v>
      </c>
      <c r="E139" s="6">
        <v>4320.1629320922075</v>
      </c>
      <c r="F139" s="6">
        <v>4264.9219894222942</v>
      </c>
      <c r="G139" s="6">
        <v>4129.537355615631</v>
      </c>
      <c r="H139" s="6">
        <v>3943.3359444737948</v>
      </c>
      <c r="I139" s="142">
        <f t="shared" si="12"/>
        <v>18435.115068818559</v>
      </c>
    </row>
    <row r="140" spans="2:9" s="43" customFormat="1" outlineLevel="2">
      <c r="B140" s="40" t="s">
        <v>86</v>
      </c>
      <c r="C140" s="41" t="s">
        <v>102</v>
      </c>
      <c r="D140" s="6">
        <v>2266.6280127610371</v>
      </c>
      <c r="E140" s="6">
        <v>5534.2776871457072</v>
      </c>
      <c r="F140" s="6">
        <v>5440.9388730675346</v>
      </c>
      <c r="G140" s="6">
        <v>5267.9503563529124</v>
      </c>
      <c r="H140" s="6">
        <v>5014.7328803308255</v>
      </c>
      <c r="I140" s="142">
        <f t="shared" si="12"/>
        <v>23524.527809658015</v>
      </c>
    </row>
    <row r="141" spans="2:9" s="43" customFormat="1" outlineLevel="2">
      <c r="B141" s="40" t="s">
        <v>87</v>
      </c>
      <c r="C141" s="41" t="s">
        <v>102</v>
      </c>
      <c r="D141" s="6">
        <v>926.23005172627086</v>
      </c>
      <c r="E141" s="6">
        <v>2197.32424994345</v>
      </c>
      <c r="F141" s="6">
        <v>2188.2845809601304</v>
      </c>
      <c r="G141" s="6">
        <v>2090.8108052756616</v>
      </c>
      <c r="H141" s="6">
        <v>2008.8692547319331</v>
      </c>
      <c r="I141" s="142">
        <f t="shared" si="12"/>
        <v>9411.5189426374454</v>
      </c>
    </row>
    <row r="142" spans="2:9" outlineLevel="2">
      <c r="B142" s="40" t="s">
        <v>88</v>
      </c>
      <c r="C142" s="41" t="s">
        <v>102</v>
      </c>
      <c r="D142" s="6">
        <v>293.68269932784199</v>
      </c>
      <c r="E142" s="6">
        <v>849.13547285950278</v>
      </c>
      <c r="F142" s="6">
        <v>848.51851098454028</v>
      </c>
      <c r="G142" s="6">
        <v>818.46686327517</v>
      </c>
      <c r="H142" s="6">
        <v>788.66718889475897</v>
      </c>
      <c r="I142" s="142">
        <f t="shared" si="12"/>
        <v>3598.4707353418139</v>
      </c>
    </row>
    <row r="143" spans="2:9" ht="15" customHeight="1" outlineLevel="2">
      <c r="B143" s="336" t="s">
        <v>95</v>
      </c>
      <c r="C143" s="336"/>
      <c r="D143" s="336"/>
      <c r="E143" s="336"/>
      <c r="F143" s="336"/>
      <c r="G143" s="336"/>
      <c r="H143" s="336"/>
      <c r="I143" s="336"/>
    </row>
    <row r="144" spans="2:9" outlineLevel="2">
      <c r="B144" s="40" t="s">
        <v>96</v>
      </c>
      <c r="C144" s="44" t="s">
        <v>102</v>
      </c>
      <c r="D144" s="4">
        <f>SUM(D129:D142)</f>
        <v>79008.176444813289</v>
      </c>
      <c r="E144" s="4">
        <f t="shared" ref="E144:H144" si="13">SUM(E129:E142)</f>
        <v>191964.20532048339</v>
      </c>
      <c r="F144" s="4">
        <f t="shared" si="13"/>
        <v>189189.85537021971</v>
      </c>
      <c r="G144" s="4">
        <f t="shared" si="13"/>
        <v>182919.90333415251</v>
      </c>
      <c r="H144" s="4">
        <f t="shared" si="13"/>
        <v>174414.49284972582</v>
      </c>
      <c r="I144" s="142">
        <f>D144+E144+F144+G144+H144</f>
        <v>817496.63331939466</v>
      </c>
    </row>
    <row r="145" spans="2:18" outlineLevel="1">
      <c r="D145" s="98"/>
      <c r="E145" s="98"/>
      <c r="F145" s="98"/>
      <c r="G145" s="98"/>
      <c r="H145" s="98"/>
    </row>
    <row r="146" spans="2:18" outlineLevel="1">
      <c r="B146" s="61" t="s">
        <v>97</v>
      </c>
      <c r="C146" s="62"/>
      <c r="D146" s="62"/>
      <c r="E146" s="62"/>
      <c r="F146" s="62"/>
      <c r="G146" s="62"/>
      <c r="H146" s="62"/>
      <c r="I146" s="62"/>
      <c r="J146" s="45"/>
      <c r="K146" s="45"/>
      <c r="L146" s="45"/>
      <c r="M146" s="45"/>
      <c r="N146" s="45"/>
      <c r="O146" s="45"/>
      <c r="P146" s="45"/>
      <c r="Q146" s="45"/>
      <c r="R146" s="45"/>
    </row>
    <row r="147" spans="2:18" outlineLevel="2">
      <c r="B147" s="46"/>
      <c r="C147" s="280" t="s">
        <v>93</v>
      </c>
      <c r="D147" s="63">
        <f>$C$3</f>
        <v>2024</v>
      </c>
      <c r="E147" s="63">
        <f>$C$3+1</f>
        <v>2025</v>
      </c>
      <c r="F147" s="63">
        <f>$C$3+2</f>
        <v>2026</v>
      </c>
      <c r="G147" s="63">
        <f>$C$3+3</f>
        <v>2027</v>
      </c>
      <c r="H147" s="63">
        <f>$C$3+4</f>
        <v>2028</v>
      </c>
      <c r="I147" s="39" t="str">
        <f>D147&amp; "-"&amp;H147</f>
        <v>2024-2028</v>
      </c>
    </row>
    <row r="148" spans="2:18" outlineLevel="2">
      <c r="B148" s="40" t="s">
        <v>74</v>
      </c>
      <c r="C148" s="41" t="s">
        <v>102</v>
      </c>
      <c r="D148" s="6">
        <v>1.9940938186224626</v>
      </c>
      <c r="E148" s="6">
        <v>12.436363636363637</v>
      </c>
      <c r="F148" s="6">
        <v>12.517241379310345</v>
      </c>
      <c r="G148" s="6">
        <v>12.387096774193548</v>
      </c>
      <c r="H148" s="6">
        <v>2.1111111111111112</v>
      </c>
      <c r="I148" s="142">
        <f t="shared" ref="I148:I161" si="14">D148+E148+F148+G148+H148</f>
        <v>41.445906719601112</v>
      </c>
    </row>
    <row r="149" spans="2:18" outlineLevel="2">
      <c r="B149" s="40" t="s">
        <v>75</v>
      </c>
      <c r="C149" s="41" t="s">
        <v>102</v>
      </c>
      <c r="D149" s="6">
        <v>0</v>
      </c>
      <c r="E149" s="6">
        <v>0</v>
      </c>
      <c r="F149" s="6">
        <v>0</v>
      </c>
      <c r="G149" s="6">
        <v>0</v>
      </c>
      <c r="H149" s="6">
        <v>0</v>
      </c>
      <c r="I149" s="142">
        <f t="shared" si="14"/>
        <v>0</v>
      </c>
    </row>
    <row r="150" spans="2:18" outlineLevel="2">
      <c r="B150" s="40" t="s">
        <v>76</v>
      </c>
      <c r="C150" s="41" t="s">
        <v>102</v>
      </c>
      <c r="D150" s="6">
        <v>0</v>
      </c>
      <c r="E150" s="6">
        <v>0</v>
      </c>
      <c r="F150" s="6">
        <v>0</v>
      </c>
      <c r="G150" s="6">
        <v>0</v>
      </c>
      <c r="H150" s="6">
        <v>0</v>
      </c>
      <c r="I150" s="142">
        <f t="shared" si="14"/>
        <v>0</v>
      </c>
    </row>
    <row r="151" spans="2:18" ht="19.5" customHeight="1" outlineLevel="2">
      <c r="B151" s="283" t="s">
        <v>77</v>
      </c>
      <c r="C151" s="41" t="s">
        <v>102</v>
      </c>
      <c r="D151" s="6">
        <v>0</v>
      </c>
      <c r="E151" s="6">
        <v>0</v>
      </c>
      <c r="F151" s="6">
        <v>0</v>
      </c>
      <c r="G151" s="6">
        <v>0</v>
      </c>
      <c r="H151" s="6">
        <v>0</v>
      </c>
      <c r="I151" s="142">
        <f t="shared" si="14"/>
        <v>0</v>
      </c>
    </row>
    <row r="152" spans="2:18" outlineLevel="2">
      <c r="B152" s="40" t="s">
        <v>78</v>
      </c>
      <c r="C152" s="41" t="s">
        <v>102</v>
      </c>
      <c r="D152" s="6">
        <v>0</v>
      </c>
      <c r="E152" s="6">
        <v>0</v>
      </c>
      <c r="F152" s="6">
        <v>0</v>
      </c>
      <c r="G152" s="6">
        <v>0</v>
      </c>
      <c r="H152" s="6">
        <v>0</v>
      </c>
      <c r="I152" s="142">
        <f t="shared" si="14"/>
        <v>0</v>
      </c>
    </row>
    <row r="153" spans="2:18" outlineLevel="2">
      <c r="B153" s="40" t="s">
        <v>79</v>
      </c>
      <c r="C153" s="41" t="s">
        <v>102</v>
      </c>
      <c r="D153" s="6">
        <v>0</v>
      </c>
      <c r="E153" s="6">
        <v>0</v>
      </c>
      <c r="F153" s="6">
        <v>0</v>
      </c>
      <c r="G153" s="6">
        <v>0</v>
      </c>
      <c r="H153" s="6">
        <v>0</v>
      </c>
      <c r="I153" s="142">
        <f t="shared" si="14"/>
        <v>0</v>
      </c>
    </row>
    <row r="154" spans="2:18" outlineLevel="2">
      <c r="B154" s="40" t="s">
        <v>80</v>
      </c>
      <c r="C154" s="41" t="s">
        <v>102</v>
      </c>
      <c r="D154" s="6">
        <v>0</v>
      </c>
      <c r="E154" s="6">
        <v>0</v>
      </c>
      <c r="F154" s="6">
        <v>0</v>
      </c>
      <c r="G154" s="6">
        <v>0</v>
      </c>
      <c r="H154" s="6">
        <v>0</v>
      </c>
      <c r="I154" s="142">
        <f t="shared" si="14"/>
        <v>0</v>
      </c>
    </row>
    <row r="155" spans="2:18" outlineLevel="2">
      <c r="B155" s="40" t="s">
        <v>81</v>
      </c>
      <c r="C155" s="41" t="s">
        <v>102</v>
      </c>
      <c r="D155" s="6">
        <v>0</v>
      </c>
      <c r="E155" s="6">
        <v>0</v>
      </c>
      <c r="F155" s="6">
        <v>0</v>
      </c>
      <c r="G155" s="6">
        <v>0</v>
      </c>
      <c r="H155" s="6">
        <v>0</v>
      </c>
      <c r="I155" s="142">
        <f t="shared" si="14"/>
        <v>0</v>
      </c>
    </row>
    <row r="156" spans="2:18" outlineLevel="2">
      <c r="B156" s="40" t="s">
        <v>82</v>
      </c>
      <c r="C156" s="41" t="s">
        <v>102</v>
      </c>
      <c r="D156" s="6">
        <v>0</v>
      </c>
      <c r="E156" s="6">
        <v>0</v>
      </c>
      <c r="F156" s="6">
        <v>0</v>
      </c>
      <c r="G156" s="6">
        <v>0</v>
      </c>
      <c r="H156" s="6">
        <v>0</v>
      </c>
      <c r="I156" s="142">
        <f t="shared" si="14"/>
        <v>0</v>
      </c>
    </row>
    <row r="157" spans="2:18" outlineLevel="2">
      <c r="B157" s="40" t="s">
        <v>83</v>
      </c>
      <c r="C157" s="41" t="s">
        <v>102</v>
      </c>
      <c r="D157" s="6">
        <v>0</v>
      </c>
      <c r="E157" s="6">
        <v>0</v>
      </c>
      <c r="F157" s="6">
        <v>0</v>
      </c>
      <c r="G157" s="6">
        <v>0</v>
      </c>
      <c r="H157" s="6">
        <v>0</v>
      </c>
      <c r="I157" s="142">
        <f t="shared" si="14"/>
        <v>0</v>
      </c>
    </row>
    <row r="158" spans="2:18" outlineLevel="2">
      <c r="B158" s="40" t="s">
        <v>84</v>
      </c>
      <c r="C158" s="41" t="s">
        <v>102</v>
      </c>
      <c r="D158" s="6">
        <v>0</v>
      </c>
      <c r="E158" s="6">
        <v>0</v>
      </c>
      <c r="F158" s="6">
        <v>0</v>
      </c>
      <c r="G158" s="6">
        <v>0</v>
      </c>
      <c r="H158" s="6">
        <v>0</v>
      </c>
      <c r="I158" s="142">
        <f t="shared" si="14"/>
        <v>0</v>
      </c>
    </row>
    <row r="159" spans="2:18" s="43" customFormat="1" outlineLevel="2">
      <c r="B159" s="40" t="s">
        <v>86</v>
      </c>
      <c r="C159" s="41" t="s">
        <v>102</v>
      </c>
      <c r="D159" s="6">
        <v>0</v>
      </c>
      <c r="E159" s="6">
        <v>0</v>
      </c>
      <c r="F159" s="6">
        <v>0</v>
      </c>
      <c r="G159" s="6">
        <v>0</v>
      </c>
      <c r="H159" s="6">
        <v>0</v>
      </c>
      <c r="I159" s="142">
        <f t="shared" si="14"/>
        <v>0</v>
      </c>
    </row>
    <row r="160" spans="2:18" s="43" customFormat="1" outlineLevel="2">
      <c r="B160" s="40" t="s">
        <v>87</v>
      </c>
      <c r="C160" s="41" t="s">
        <v>102</v>
      </c>
      <c r="D160" s="6">
        <v>0</v>
      </c>
      <c r="E160" s="6">
        <v>0</v>
      </c>
      <c r="F160" s="6">
        <v>0</v>
      </c>
      <c r="G160" s="6">
        <v>0</v>
      </c>
      <c r="H160" s="6">
        <v>0</v>
      </c>
      <c r="I160" s="142">
        <f t="shared" si="14"/>
        <v>0</v>
      </c>
    </row>
    <row r="161" spans="2:18" outlineLevel="2">
      <c r="B161" s="40" t="s">
        <v>88</v>
      </c>
      <c r="C161" s="41" t="s">
        <v>102</v>
      </c>
      <c r="D161" s="6">
        <v>0</v>
      </c>
      <c r="E161" s="6">
        <v>0</v>
      </c>
      <c r="F161" s="6">
        <v>0</v>
      </c>
      <c r="G161" s="6">
        <v>0</v>
      </c>
      <c r="H161" s="6">
        <v>0</v>
      </c>
      <c r="I161" s="142">
        <f t="shared" si="14"/>
        <v>0</v>
      </c>
    </row>
    <row r="162" spans="2:18" ht="15" customHeight="1" outlineLevel="2">
      <c r="B162" s="336" t="s">
        <v>95</v>
      </c>
      <c r="C162" s="336"/>
      <c r="D162" s="336"/>
      <c r="E162" s="336"/>
      <c r="F162" s="336"/>
      <c r="G162" s="336"/>
      <c r="H162" s="336"/>
      <c r="I162" s="336"/>
    </row>
    <row r="163" spans="2:18" outlineLevel="2">
      <c r="B163" s="40" t="s">
        <v>96</v>
      </c>
      <c r="C163" s="44" t="s">
        <v>102</v>
      </c>
      <c r="D163" s="4">
        <f>SUM(D148:D161)</f>
        <v>1.9940938186224626</v>
      </c>
      <c r="E163" s="4">
        <f t="shared" ref="E163:H163" si="15">SUM(E148:E161)</f>
        <v>12.436363636363637</v>
      </c>
      <c r="F163" s="4">
        <f t="shared" si="15"/>
        <v>12.517241379310345</v>
      </c>
      <c r="G163" s="4">
        <f t="shared" si="15"/>
        <v>12.387096774193548</v>
      </c>
      <c r="H163" s="4">
        <f t="shared" si="15"/>
        <v>2.1111111111111112</v>
      </c>
      <c r="I163" s="142">
        <f>D163+E163+F163+G163+H163</f>
        <v>41.445906719601112</v>
      </c>
    </row>
    <row r="164" spans="2:18" outlineLevel="1"/>
    <row r="165" spans="2:18" outlineLevel="1">
      <c r="B165" s="61" t="s">
        <v>53</v>
      </c>
      <c r="C165" s="62"/>
      <c r="D165" s="62"/>
      <c r="E165" s="62"/>
      <c r="F165" s="62"/>
      <c r="G165" s="62"/>
      <c r="H165" s="62"/>
      <c r="I165" s="62"/>
      <c r="J165" s="45"/>
      <c r="K165" s="45"/>
      <c r="L165" s="45"/>
      <c r="M165" s="45"/>
      <c r="N165" s="45"/>
      <c r="O165" s="45"/>
      <c r="P165" s="45"/>
      <c r="Q165" s="45"/>
      <c r="R165" s="45"/>
    </row>
    <row r="166" spans="2:18" outlineLevel="2">
      <c r="B166" s="46"/>
      <c r="C166" s="280" t="s">
        <v>93</v>
      </c>
      <c r="D166" s="63">
        <f>$C$3</f>
        <v>2024</v>
      </c>
      <c r="E166" s="63">
        <f>$C$3+1</f>
        <v>2025</v>
      </c>
      <c r="F166" s="63">
        <f>$C$3+2</f>
        <v>2026</v>
      </c>
      <c r="G166" s="63">
        <f>$C$3+3</f>
        <v>2027</v>
      </c>
      <c r="H166" s="63">
        <f>$C$3+4</f>
        <v>2028</v>
      </c>
      <c r="I166" s="39" t="str">
        <f>D166&amp; "-"&amp;H166</f>
        <v>2024-2028</v>
      </c>
    </row>
    <row r="167" spans="2:18" outlineLevel="2">
      <c r="B167" s="40" t="s">
        <v>74</v>
      </c>
      <c r="C167" s="41" t="s">
        <v>102</v>
      </c>
      <c r="D167" s="6">
        <v>5535.8859225351343</v>
      </c>
      <c r="E167" s="6">
        <v>5475.7842712842712</v>
      </c>
      <c r="F167" s="6">
        <v>5497.6664304275928</v>
      </c>
      <c r="G167" s="6">
        <v>5062.2804085422476</v>
      </c>
      <c r="H167" s="6">
        <v>3265.8881023064628</v>
      </c>
      <c r="I167" s="142">
        <f t="shared" ref="I167:I180" si="16">D167+E167+F167+G167+H167</f>
        <v>24837.505135095711</v>
      </c>
    </row>
    <row r="168" spans="2:18" outlineLevel="2">
      <c r="B168" s="40" t="s">
        <v>75</v>
      </c>
      <c r="C168" s="41" t="s">
        <v>102</v>
      </c>
      <c r="D168" s="6">
        <v>702.96964095684245</v>
      </c>
      <c r="E168" s="6">
        <v>718.13564213564212</v>
      </c>
      <c r="F168" s="6">
        <v>721.00543349870065</v>
      </c>
      <c r="G168" s="6">
        <v>723.18291550603533</v>
      </c>
      <c r="H168" s="6">
        <v>544.31468371774383</v>
      </c>
      <c r="I168" s="142">
        <f t="shared" si="16"/>
        <v>3409.6083158149645</v>
      </c>
    </row>
    <row r="169" spans="2:18" outlineLevel="2">
      <c r="B169" s="40" t="s">
        <v>76</v>
      </c>
      <c r="C169" s="41" t="s">
        <v>102</v>
      </c>
      <c r="D169" s="6">
        <v>702.96964095684245</v>
      </c>
      <c r="E169" s="6">
        <v>718.13564213564212</v>
      </c>
      <c r="F169" s="6">
        <v>721.00543349870065</v>
      </c>
      <c r="G169" s="6">
        <v>723.18291550603533</v>
      </c>
      <c r="H169" s="6">
        <v>453.59556976478649</v>
      </c>
      <c r="I169" s="142">
        <f t="shared" si="16"/>
        <v>3318.8892018620072</v>
      </c>
    </row>
    <row r="170" spans="2:18" ht="19.5" customHeight="1" outlineLevel="2">
      <c r="B170" s="283" t="s">
        <v>77</v>
      </c>
      <c r="C170" s="41" t="s">
        <v>102</v>
      </c>
      <c r="D170" s="6">
        <v>527.22723071763187</v>
      </c>
      <c r="E170" s="6">
        <v>538.60173160173156</v>
      </c>
      <c r="F170" s="6">
        <v>450.62839593668792</v>
      </c>
      <c r="G170" s="6">
        <v>451.98932219127209</v>
      </c>
      <c r="H170" s="6">
        <v>90.719113952957301</v>
      </c>
      <c r="I170" s="142">
        <f t="shared" si="16"/>
        <v>2059.1657944002809</v>
      </c>
    </row>
    <row r="171" spans="2:18" outlineLevel="2">
      <c r="B171" s="40" t="s">
        <v>78</v>
      </c>
      <c r="C171" s="41" t="s">
        <v>102</v>
      </c>
      <c r="D171" s="6">
        <v>1142.325666554869</v>
      </c>
      <c r="E171" s="6">
        <v>1166.9704184704185</v>
      </c>
      <c r="F171" s="6">
        <v>721.00543349870065</v>
      </c>
      <c r="G171" s="6">
        <v>903.97864438254419</v>
      </c>
      <c r="H171" s="6">
        <v>544.31468371774383</v>
      </c>
      <c r="I171" s="142">
        <f t="shared" si="16"/>
        <v>4478.5948466242762</v>
      </c>
    </row>
    <row r="172" spans="2:18" outlineLevel="2">
      <c r="B172" s="40" t="s">
        <v>79</v>
      </c>
      <c r="C172" s="41" t="s">
        <v>102</v>
      </c>
      <c r="D172" s="6">
        <v>1230.1968716744743</v>
      </c>
      <c r="E172" s="6">
        <v>1256.7373737373737</v>
      </c>
      <c r="F172" s="6">
        <v>1171.6338294353886</v>
      </c>
      <c r="G172" s="6">
        <v>1175.1722376973073</v>
      </c>
      <c r="H172" s="6">
        <v>544.31468371774383</v>
      </c>
      <c r="I172" s="142">
        <f t="shared" si="16"/>
        <v>5378.0549962622872</v>
      </c>
    </row>
    <row r="173" spans="2:18" outlineLevel="2">
      <c r="B173" s="40" t="s">
        <v>80</v>
      </c>
      <c r="C173" s="41" t="s">
        <v>102</v>
      </c>
      <c r="D173" s="6">
        <v>1405.9392819136849</v>
      </c>
      <c r="E173" s="6">
        <v>1436.2712842712842</v>
      </c>
      <c r="F173" s="6">
        <v>1171.6338294353886</v>
      </c>
      <c r="G173" s="6">
        <v>1265.5701021355619</v>
      </c>
      <c r="H173" s="6">
        <v>725.75291162365841</v>
      </c>
      <c r="I173" s="142">
        <f t="shared" si="16"/>
        <v>6005.1674093795782</v>
      </c>
    </row>
    <row r="174" spans="2:18" outlineLevel="2">
      <c r="B174" s="40" t="s">
        <v>81</v>
      </c>
      <c r="C174" s="41" t="s">
        <v>102</v>
      </c>
      <c r="D174" s="6">
        <v>1405.9392819136849</v>
      </c>
      <c r="E174" s="6">
        <v>1436.2712842712842</v>
      </c>
      <c r="F174" s="6">
        <v>1171.6338294353886</v>
      </c>
      <c r="G174" s="6">
        <v>1265.5701021355619</v>
      </c>
      <c r="H174" s="6">
        <v>544.31468371774383</v>
      </c>
      <c r="I174" s="142">
        <f t="shared" si="16"/>
        <v>5823.7291814736636</v>
      </c>
    </row>
    <row r="175" spans="2:18" outlineLevel="2">
      <c r="B175" s="40" t="s">
        <v>82</v>
      </c>
      <c r="C175" s="41" t="s">
        <v>102</v>
      </c>
      <c r="D175" s="6">
        <v>1581.6816921528955</v>
      </c>
      <c r="E175" s="6">
        <v>1615.8051948051948</v>
      </c>
      <c r="F175" s="6">
        <v>1442.0108669974013</v>
      </c>
      <c r="G175" s="6">
        <v>1265.5701021355619</v>
      </c>
      <c r="H175" s="6">
        <v>725.75291162365841</v>
      </c>
      <c r="I175" s="142">
        <f t="shared" si="16"/>
        <v>6630.820767714712</v>
      </c>
    </row>
    <row r="176" spans="2:18" outlineLevel="2">
      <c r="B176" s="40" t="s">
        <v>83</v>
      </c>
      <c r="C176" s="41" t="s">
        <v>102</v>
      </c>
      <c r="D176" s="6">
        <v>1142.325666554869</v>
      </c>
      <c r="E176" s="6">
        <v>1166.9704184704185</v>
      </c>
      <c r="F176" s="6">
        <v>721.00543349870065</v>
      </c>
      <c r="G176" s="6">
        <v>903.97864438254419</v>
      </c>
      <c r="H176" s="6">
        <v>544.31468371774383</v>
      </c>
      <c r="I176" s="142">
        <f t="shared" si="16"/>
        <v>4478.5948466242762</v>
      </c>
    </row>
    <row r="177" spans="2:18" outlineLevel="2">
      <c r="B177" s="40" t="s">
        <v>84</v>
      </c>
      <c r="C177" s="41" t="s">
        <v>102</v>
      </c>
      <c r="D177" s="6">
        <v>439.35602559802652</v>
      </c>
      <c r="E177" s="6">
        <v>538.60173160173156</v>
      </c>
      <c r="F177" s="6">
        <v>450.62839593668792</v>
      </c>
      <c r="G177" s="6">
        <v>451.98932219127209</v>
      </c>
      <c r="H177" s="6">
        <v>90.719113952957301</v>
      </c>
      <c r="I177" s="142">
        <f t="shared" si="16"/>
        <v>1971.2945892806754</v>
      </c>
    </row>
    <row r="178" spans="2:18" s="43" customFormat="1" outlineLevel="2">
      <c r="B178" s="40" t="s">
        <v>86</v>
      </c>
      <c r="C178" s="41" t="s">
        <v>102</v>
      </c>
      <c r="D178" s="6">
        <v>527.22723071763187</v>
      </c>
      <c r="E178" s="6">
        <v>448.83477633477634</v>
      </c>
      <c r="F178" s="6">
        <v>450.62839593668792</v>
      </c>
      <c r="G178" s="6">
        <v>451.98932219127209</v>
      </c>
      <c r="H178" s="6">
        <v>90.719113952957301</v>
      </c>
      <c r="I178" s="142">
        <f t="shared" si="16"/>
        <v>1969.3988391333255</v>
      </c>
    </row>
    <row r="179" spans="2:18" s="43" customFormat="1" outlineLevel="2">
      <c r="B179" s="40" t="s">
        <v>87</v>
      </c>
      <c r="C179" s="41" t="s">
        <v>102</v>
      </c>
      <c r="D179" s="6">
        <v>87.871205119605307</v>
      </c>
      <c r="E179" s="6">
        <v>89.766955266955264</v>
      </c>
      <c r="F179" s="6">
        <v>0</v>
      </c>
      <c r="G179" s="6">
        <v>90.397864438254416</v>
      </c>
      <c r="H179" s="6">
        <v>0</v>
      </c>
      <c r="I179" s="142">
        <f t="shared" si="16"/>
        <v>268.036024824815</v>
      </c>
    </row>
    <row r="180" spans="2:18" outlineLevel="2">
      <c r="B180" s="40" t="s">
        <v>88</v>
      </c>
      <c r="C180" s="41" t="s">
        <v>102</v>
      </c>
      <c r="D180" s="6">
        <v>0</v>
      </c>
      <c r="E180" s="6">
        <v>0</v>
      </c>
      <c r="F180" s="6">
        <v>0</v>
      </c>
      <c r="G180" s="6">
        <v>0</v>
      </c>
      <c r="H180" s="6">
        <v>0</v>
      </c>
      <c r="I180" s="142">
        <f t="shared" si="16"/>
        <v>0</v>
      </c>
    </row>
    <row r="181" spans="2:18" ht="15" customHeight="1" outlineLevel="2">
      <c r="B181" s="336" t="s">
        <v>95</v>
      </c>
      <c r="C181" s="336"/>
      <c r="D181" s="336"/>
      <c r="E181" s="336"/>
      <c r="F181" s="336"/>
      <c r="G181" s="336"/>
      <c r="H181" s="336"/>
      <c r="I181" s="336"/>
    </row>
    <row r="182" spans="2:18" outlineLevel="2">
      <c r="B182" s="40" t="s">
        <v>96</v>
      </c>
      <c r="C182" s="44" t="s">
        <v>102</v>
      </c>
      <c r="D182" s="4">
        <f>SUM(D167:D180)</f>
        <v>16431.915357366193</v>
      </c>
      <c r="E182" s="4">
        <f t="shared" ref="E182:H182" si="17">SUM(E167:E180)</f>
        <v>16606.886724386721</v>
      </c>
      <c r="F182" s="4">
        <f t="shared" si="17"/>
        <v>14690.485707536027</v>
      </c>
      <c r="G182" s="4">
        <f t="shared" si="17"/>
        <v>14734.851903435469</v>
      </c>
      <c r="H182" s="4">
        <f t="shared" si="17"/>
        <v>8164.7202557661576</v>
      </c>
      <c r="I182" s="142">
        <f>D182+E182+F182+G182+H182</f>
        <v>70628.859948490572</v>
      </c>
    </row>
    <row r="183" spans="2:18" outlineLevel="1"/>
    <row r="184" spans="2:18" outlineLevel="1">
      <c r="B184" s="61" t="s">
        <v>103</v>
      </c>
      <c r="C184" s="62"/>
      <c r="D184" s="62"/>
      <c r="E184" s="62"/>
      <c r="F184" s="62"/>
      <c r="G184" s="62"/>
      <c r="H184" s="62"/>
      <c r="I184" s="62"/>
      <c r="J184" s="45"/>
      <c r="K184" s="45"/>
      <c r="L184" s="45"/>
      <c r="M184" s="45"/>
      <c r="N184" s="45"/>
      <c r="O184" s="45"/>
      <c r="P184" s="45"/>
      <c r="Q184" s="45"/>
      <c r="R184" s="45"/>
    </row>
    <row r="185" spans="2:18" outlineLevel="2">
      <c r="B185" s="46"/>
      <c r="C185" s="280" t="s">
        <v>93</v>
      </c>
      <c r="D185" s="63">
        <f>$C$3</f>
        <v>2024</v>
      </c>
      <c r="E185" s="63">
        <f>$C$3+1</f>
        <v>2025</v>
      </c>
      <c r="F185" s="63">
        <f>$C$3+2</f>
        <v>2026</v>
      </c>
      <c r="G185" s="63">
        <f>$C$3+3</f>
        <v>2027</v>
      </c>
      <c r="H185" s="63">
        <f>$C$3+4</f>
        <v>2028</v>
      </c>
      <c r="I185" s="39" t="str">
        <f>D185&amp; "-"&amp;H185</f>
        <v>2024-2028</v>
      </c>
    </row>
    <row r="186" spans="2:18" outlineLevel="2">
      <c r="B186" s="40" t="s">
        <v>74</v>
      </c>
      <c r="C186" s="41" t="s">
        <v>102</v>
      </c>
      <c r="D186" s="6">
        <v>2029.9579915549295</v>
      </c>
      <c r="E186" s="6">
        <v>687.66749379652606</v>
      </c>
      <c r="F186" s="6">
        <v>550.59868421052636</v>
      </c>
      <c r="G186" s="6">
        <v>550.83469721767597</v>
      </c>
      <c r="H186" s="6">
        <v>413.1302931596091</v>
      </c>
      <c r="I186" s="142">
        <f t="shared" ref="I186:I199" si="18">D186+E186+F186+G186+H186</f>
        <v>4232.1891599392666</v>
      </c>
    </row>
    <row r="187" spans="2:18" outlineLevel="2">
      <c r="B187" s="40" t="s">
        <v>75</v>
      </c>
      <c r="C187" s="41" t="s">
        <v>102</v>
      </c>
      <c r="D187" s="6">
        <v>67.665266385164315</v>
      </c>
      <c r="E187" s="6">
        <v>0</v>
      </c>
      <c r="F187" s="6">
        <v>0</v>
      </c>
      <c r="G187" s="6">
        <v>0</v>
      </c>
      <c r="H187" s="6">
        <v>0</v>
      </c>
      <c r="I187" s="142">
        <f t="shared" si="18"/>
        <v>67.665266385164315</v>
      </c>
    </row>
    <row r="188" spans="2:18" outlineLevel="2">
      <c r="B188" s="40" t="s">
        <v>76</v>
      </c>
      <c r="C188" s="41" t="s">
        <v>102</v>
      </c>
      <c r="D188" s="6">
        <v>338.32633192582159</v>
      </c>
      <c r="E188" s="6">
        <v>68.766749379652609</v>
      </c>
      <c r="F188" s="6">
        <v>0</v>
      </c>
      <c r="G188" s="6">
        <v>0</v>
      </c>
      <c r="H188" s="6">
        <v>0</v>
      </c>
      <c r="I188" s="142">
        <f t="shared" si="18"/>
        <v>407.09308130547419</v>
      </c>
    </row>
    <row r="189" spans="2:18" ht="17.25" customHeight="1" outlineLevel="2">
      <c r="B189" s="283" t="s">
        <v>77</v>
      </c>
      <c r="C189" s="41" t="s">
        <v>102</v>
      </c>
      <c r="D189" s="6">
        <v>67.665266385164315</v>
      </c>
      <c r="E189" s="6">
        <v>0</v>
      </c>
      <c r="F189" s="6">
        <v>0</v>
      </c>
      <c r="G189" s="6">
        <v>0</v>
      </c>
      <c r="H189" s="6">
        <v>0</v>
      </c>
      <c r="I189" s="142">
        <f t="shared" si="18"/>
        <v>67.665266385164315</v>
      </c>
    </row>
    <row r="190" spans="2:18" outlineLevel="2">
      <c r="B190" s="40" t="s">
        <v>78</v>
      </c>
      <c r="C190" s="41" t="s">
        <v>102</v>
      </c>
      <c r="D190" s="6">
        <v>338.32633192582159</v>
      </c>
      <c r="E190" s="6">
        <v>68.766749379652609</v>
      </c>
      <c r="F190" s="6">
        <v>0</v>
      </c>
      <c r="G190" s="6">
        <v>0</v>
      </c>
      <c r="H190" s="6">
        <v>0</v>
      </c>
      <c r="I190" s="142">
        <f t="shared" si="18"/>
        <v>407.09308130547419</v>
      </c>
    </row>
    <row r="191" spans="2:18" outlineLevel="2">
      <c r="B191" s="40" t="s">
        <v>79</v>
      </c>
      <c r="C191" s="41" t="s">
        <v>102</v>
      </c>
      <c r="D191" s="6">
        <v>405.99159831098586</v>
      </c>
      <c r="E191" s="6">
        <v>68.766749379652609</v>
      </c>
      <c r="F191" s="6">
        <v>68.824835526315795</v>
      </c>
      <c r="G191" s="6">
        <v>68.854337152209496</v>
      </c>
      <c r="H191" s="6">
        <v>68.855048859934854</v>
      </c>
      <c r="I191" s="142">
        <f t="shared" si="18"/>
        <v>681.2925692290986</v>
      </c>
    </row>
    <row r="192" spans="2:18" outlineLevel="2">
      <c r="B192" s="40" t="s">
        <v>80</v>
      </c>
      <c r="C192" s="41" t="s">
        <v>102</v>
      </c>
      <c r="D192" s="6">
        <v>405.99159831098586</v>
      </c>
      <c r="E192" s="6">
        <v>68.766749379652609</v>
      </c>
      <c r="F192" s="6">
        <v>68.824835526315795</v>
      </c>
      <c r="G192" s="6">
        <v>68.854337152209496</v>
      </c>
      <c r="H192" s="6">
        <v>68.855048859934854</v>
      </c>
      <c r="I192" s="142">
        <f t="shared" si="18"/>
        <v>681.2925692290986</v>
      </c>
    </row>
    <row r="193" spans="2:18" outlineLevel="2">
      <c r="B193" s="40" t="s">
        <v>81</v>
      </c>
      <c r="C193" s="41" t="s">
        <v>102</v>
      </c>
      <c r="D193" s="6">
        <v>405.99159831098586</v>
      </c>
      <c r="E193" s="6">
        <v>68.766749379652609</v>
      </c>
      <c r="F193" s="6">
        <v>68.824835526315795</v>
      </c>
      <c r="G193" s="6">
        <v>68.854337152209496</v>
      </c>
      <c r="H193" s="6">
        <v>68.855048859934854</v>
      </c>
      <c r="I193" s="142">
        <f t="shared" si="18"/>
        <v>681.2925692290986</v>
      </c>
    </row>
    <row r="194" spans="2:18" outlineLevel="2">
      <c r="B194" s="40" t="s">
        <v>82</v>
      </c>
      <c r="C194" s="41" t="s">
        <v>102</v>
      </c>
      <c r="D194" s="6">
        <v>541.32213108131452</v>
      </c>
      <c r="E194" s="6">
        <v>68.766749379652609</v>
      </c>
      <c r="F194" s="6">
        <v>68.824835526315795</v>
      </c>
      <c r="G194" s="6">
        <v>68.854337152209496</v>
      </c>
      <c r="H194" s="6">
        <v>68.855048859934854</v>
      </c>
      <c r="I194" s="142">
        <f t="shared" si="18"/>
        <v>816.62310199942738</v>
      </c>
    </row>
    <row r="195" spans="2:18" outlineLevel="2">
      <c r="B195" s="40" t="s">
        <v>83</v>
      </c>
      <c r="C195" s="41" t="s">
        <v>102</v>
      </c>
      <c r="D195" s="6">
        <v>338.32633192582159</v>
      </c>
      <c r="E195" s="6">
        <v>68.766749379652609</v>
      </c>
      <c r="F195" s="6">
        <v>0</v>
      </c>
      <c r="G195" s="6">
        <v>0</v>
      </c>
      <c r="H195" s="6">
        <v>0</v>
      </c>
      <c r="I195" s="142">
        <f t="shared" si="18"/>
        <v>407.09308130547419</v>
      </c>
    </row>
    <row r="196" spans="2:18" outlineLevel="2">
      <c r="B196" s="40" t="s">
        <v>84</v>
      </c>
      <c r="C196" s="41" t="s">
        <v>102</v>
      </c>
      <c r="D196" s="6">
        <v>67.665266385164315</v>
      </c>
      <c r="E196" s="6">
        <v>0</v>
      </c>
      <c r="F196" s="6">
        <v>0</v>
      </c>
      <c r="G196" s="6">
        <v>0</v>
      </c>
      <c r="H196" s="6">
        <v>0</v>
      </c>
      <c r="I196" s="142">
        <f t="shared" si="18"/>
        <v>67.665266385164315</v>
      </c>
    </row>
    <row r="197" spans="2:18" s="43" customFormat="1" outlineLevel="2">
      <c r="B197" s="40" t="s">
        <v>86</v>
      </c>
      <c r="C197" s="41" t="s">
        <v>102</v>
      </c>
      <c r="D197" s="6">
        <v>67.665266385164315</v>
      </c>
      <c r="E197" s="6">
        <v>0</v>
      </c>
      <c r="F197" s="6">
        <v>0</v>
      </c>
      <c r="G197" s="6">
        <v>0</v>
      </c>
      <c r="H197" s="6">
        <v>0</v>
      </c>
      <c r="I197" s="142">
        <f t="shared" si="18"/>
        <v>67.665266385164315</v>
      </c>
    </row>
    <row r="198" spans="2:18" s="43" customFormat="1" outlineLevel="2">
      <c r="B198" s="40" t="s">
        <v>87</v>
      </c>
      <c r="C198" s="41" t="s">
        <v>102</v>
      </c>
      <c r="D198" s="6">
        <v>0</v>
      </c>
      <c r="E198" s="6">
        <v>0</v>
      </c>
      <c r="F198" s="6">
        <v>0</v>
      </c>
      <c r="G198" s="6">
        <v>0</v>
      </c>
      <c r="H198" s="6">
        <v>0</v>
      </c>
      <c r="I198" s="142">
        <f t="shared" si="18"/>
        <v>0</v>
      </c>
    </row>
    <row r="199" spans="2:18" outlineLevel="2">
      <c r="B199" s="40" t="s">
        <v>88</v>
      </c>
      <c r="C199" s="41" t="s">
        <v>102</v>
      </c>
      <c r="D199" s="6">
        <v>0</v>
      </c>
      <c r="E199" s="6">
        <v>0</v>
      </c>
      <c r="F199" s="6">
        <v>0</v>
      </c>
      <c r="G199" s="6">
        <v>0</v>
      </c>
      <c r="H199" s="6">
        <v>0</v>
      </c>
      <c r="I199" s="142">
        <f t="shared" si="18"/>
        <v>0</v>
      </c>
    </row>
    <row r="200" spans="2:18" ht="15" customHeight="1" outlineLevel="2">
      <c r="B200" s="336" t="s">
        <v>95</v>
      </c>
      <c r="C200" s="336"/>
      <c r="D200" s="336"/>
      <c r="E200" s="336"/>
      <c r="F200" s="336"/>
      <c r="G200" s="336"/>
      <c r="H200" s="336"/>
      <c r="I200" s="336"/>
    </row>
    <row r="201" spans="2:18" outlineLevel="2">
      <c r="B201" s="40" t="s">
        <v>96</v>
      </c>
      <c r="C201" s="44" t="s">
        <v>102</v>
      </c>
      <c r="D201" s="4">
        <f>SUM(D186:D199)</f>
        <v>5074.8949788873242</v>
      </c>
      <c r="E201" s="4">
        <f t="shared" ref="E201:H201" si="19">SUM(E186:E199)</f>
        <v>1169.0347394540943</v>
      </c>
      <c r="F201" s="4">
        <f>SUM(F186:F199)</f>
        <v>825.89802631578971</v>
      </c>
      <c r="G201" s="4">
        <f t="shared" si="19"/>
        <v>826.25204582651395</v>
      </c>
      <c r="H201" s="4">
        <f t="shared" si="19"/>
        <v>688.55048859934857</v>
      </c>
      <c r="I201" s="142">
        <f>D201+E201+F201+G201+H201</f>
        <v>8584.6302790830705</v>
      </c>
    </row>
    <row r="202" spans="2:18" outlineLevel="1"/>
    <row r="203" spans="2:18" outlineLevel="1">
      <c r="B203" s="61" t="s">
        <v>99</v>
      </c>
      <c r="C203" s="62"/>
      <c r="D203" s="62"/>
      <c r="E203" s="62"/>
      <c r="F203" s="62"/>
      <c r="G203" s="62"/>
      <c r="H203" s="62"/>
      <c r="I203" s="62"/>
      <c r="J203" s="45"/>
      <c r="K203" s="45"/>
      <c r="L203" s="45"/>
      <c r="M203" s="45"/>
      <c r="N203" s="45"/>
      <c r="O203" s="45"/>
      <c r="P203" s="45"/>
      <c r="Q203" s="45"/>
      <c r="R203" s="45"/>
    </row>
    <row r="204" spans="2:18" outlineLevel="2">
      <c r="B204" s="46"/>
      <c r="C204" s="280" t="s">
        <v>93</v>
      </c>
      <c r="D204" s="63">
        <f>$C$3</f>
        <v>2024</v>
      </c>
      <c r="E204" s="63">
        <f>$C$3+1</f>
        <v>2025</v>
      </c>
      <c r="F204" s="63">
        <f>$C$3+2</f>
        <v>2026</v>
      </c>
      <c r="G204" s="63">
        <f>$C$3+3</f>
        <v>2027</v>
      </c>
      <c r="H204" s="63">
        <f>$C$3+4</f>
        <v>2028</v>
      </c>
      <c r="I204" s="39" t="str">
        <f>D204&amp; "-"&amp;H204</f>
        <v>2024-2028</v>
      </c>
    </row>
    <row r="205" spans="2:18" outlineLevel="2">
      <c r="B205" s="40" t="s">
        <v>74</v>
      </c>
      <c r="C205" s="41" t="s">
        <v>102</v>
      </c>
      <c r="D205" s="6">
        <v>0</v>
      </c>
      <c r="E205" s="6">
        <v>0</v>
      </c>
      <c r="F205" s="6">
        <v>0</v>
      </c>
      <c r="G205" s="6">
        <v>0</v>
      </c>
      <c r="H205" s="6">
        <v>0</v>
      </c>
      <c r="I205" s="142">
        <f t="shared" ref="I205:I218" si="20">D205+E205+F205+G205+H205</f>
        <v>0</v>
      </c>
    </row>
    <row r="206" spans="2:18" outlineLevel="2">
      <c r="B206" s="40" t="s">
        <v>75</v>
      </c>
      <c r="C206" s="41" t="s">
        <v>102</v>
      </c>
      <c r="D206" s="6">
        <v>12110.870845257616</v>
      </c>
      <c r="E206" s="6">
        <v>12107.170731707318</v>
      </c>
      <c r="F206" s="6">
        <v>12110.738095238095</v>
      </c>
      <c r="G206" s="6">
        <v>12114.116279069767</v>
      </c>
      <c r="H206" s="6">
        <v>12117.363636363636</v>
      </c>
      <c r="I206" s="142">
        <f t="shared" si="20"/>
        <v>60560.259587636436</v>
      </c>
    </row>
    <row r="207" spans="2:18" outlineLevel="2">
      <c r="B207" s="40" t="s">
        <v>76</v>
      </c>
      <c r="C207" s="41" t="s">
        <v>102</v>
      </c>
      <c r="D207" s="6">
        <v>0</v>
      </c>
      <c r="E207" s="6">
        <v>0</v>
      </c>
      <c r="F207" s="6">
        <v>0</v>
      </c>
      <c r="G207" s="6">
        <v>0</v>
      </c>
      <c r="H207" s="6">
        <v>0</v>
      </c>
      <c r="I207" s="142">
        <f t="shared" si="20"/>
        <v>0</v>
      </c>
    </row>
    <row r="208" spans="2:18" ht="20.25" customHeight="1" outlineLevel="2">
      <c r="B208" s="283" t="s">
        <v>77</v>
      </c>
      <c r="C208" s="41" t="s">
        <v>102</v>
      </c>
      <c r="D208" s="6">
        <v>0</v>
      </c>
      <c r="E208" s="6">
        <v>0</v>
      </c>
      <c r="F208" s="6">
        <v>0</v>
      </c>
      <c r="G208" s="6">
        <v>0</v>
      </c>
      <c r="H208" s="6">
        <v>0</v>
      </c>
      <c r="I208" s="142">
        <f t="shared" si="20"/>
        <v>0</v>
      </c>
    </row>
    <row r="209" spans="2:18" outlineLevel="2">
      <c r="B209" s="40" t="s">
        <v>78</v>
      </c>
      <c r="C209" s="41" t="s">
        <v>102</v>
      </c>
      <c r="D209" s="6">
        <v>0</v>
      </c>
      <c r="E209" s="6">
        <v>0</v>
      </c>
      <c r="F209" s="6">
        <v>0</v>
      </c>
      <c r="G209" s="6">
        <v>0</v>
      </c>
      <c r="H209" s="6">
        <v>0</v>
      </c>
      <c r="I209" s="142">
        <f t="shared" si="20"/>
        <v>0</v>
      </c>
    </row>
    <row r="210" spans="2:18" outlineLevel="2">
      <c r="B210" s="40" t="s">
        <v>79</v>
      </c>
      <c r="C210" s="41" t="s">
        <v>102</v>
      </c>
      <c r="D210" s="6">
        <v>0</v>
      </c>
      <c r="E210" s="6">
        <v>0</v>
      </c>
      <c r="F210" s="6">
        <v>0</v>
      </c>
      <c r="G210" s="6">
        <v>0</v>
      </c>
      <c r="H210" s="6">
        <v>0</v>
      </c>
      <c r="I210" s="142">
        <f t="shared" si="20"/>
        <v>0</v>
      </c>
    </row>
    <row r="211" spans="2:18" outlineLevel="2">
      <c r="B211" s="40" t="s">
        <v>80</v>
      </c>
      <c r="C211" s="41" t="s">
        <v>102</v>
      </c>
      <c r="D211" s="6">
        <v>0</v>
      </c>
      <c r="E211" s="6">
        <v>0</v>
      </c>
      <c r="F211" s="6">
        <v>0</v>
      </c>
      <c r="G211" s="6">
        <v>0</v>
      </c>
      <c r="H211" s="6">
        <v>0</v>
      </c>
      <c r="I211" s="142">
        <f t="shared" si="20"/>
        <v>0</v>
      </c>
    </row>
    <row r="212" spans="2:18" outlineLevel="2">
      <c r="B212" s="40" t="s">
        <v>81</v>
      </c>
      <c r="C212" s="41" t="s">
        <v>102</v>
      </c>
      <c r="D212" s="6">
        <v>0</v>
      </c>
      <c r="E212" s="6">
        <v>0</v>
      </c>
      <c r="F212" s="6">
        <v>0</v>
      </c>
      <c r="G212" s="6">
        <v>0</v>
      </c>
      <c r="H212" s="6">
        <v>0</v>
      </c>
      <c r="I212" s="142">
        <f t="shared" si="20"/>
        <v>0</v>
      </c>
    </row>
    <row r="213" spans="2:18" outlineLevel="2">
      <c r="B213" s="40" t="s">
        <v>82</v>
      </c>
      <c r="C213" s="41" t="s">
        <v>102</v>
      </c>
      <c r="D213" s="6">
        <v>0</v>
      </c>
      <c r="E213" s="6">
        <v>0</v>
      </c>
      <c r="F213" s="6">
        <v>0</v>
      </c>
      <c r="G213" s="6">
        <v>0</v>
      </c>
      <c r="H213" s="6">
        <v>0</v>
      </c>
      <c r="I213" s="142">
        <f t="shared" si="20"/>
        <v>0</v>
      </c>
    </row>
    <row r="214" spans="2:18" outlineLevel="2">
      <c r="B214" s="40" t="s">
        <v>83</v>
      </c>
      <c r="C214" s="41" t="s">
        <v>102</v>
      </c>
      <c r="D214" s="6">
        <v>0</v>
      </c>
      <c r="E214" s="6">
        <v>0</v>
      </c>
      <c r="F214" s="6">
        <v>0</v>
      </c>
      <c r="G214" s="6">
        <v>0</v>
      </c>
      <c r="H214" s="6">
        <v>0</v>
      </c>
      <c r="I214" s="142">
        <f t="shared" si="20"/>
        <v>0</v>
      </c>
    </row>
    <row r="215" spans="2:18" outlineLevel="2">
      <c r="B215" s="40" t="s">
        <v>84</v>
      </c>
      <c r="C215" s="41" t="s">
        <v>102</v>
      </c>
      <c r="D215" s="6">
        <v>0</v>
      </c>
      <c r="E215" s="6">
        <v>0</v>
      </c>
      <c r="F215" s="6">
        <v>0</v>
      </c>
      <c r="G215" s="6">
        <v>0</v>
      </c>
      <c r="H215" s="6">
        <v>0</v>
      </c>
      <c r="I215" s="142">
        <f t="shared" si="20"/>
        <v>0</v>
      </c>
    </row>
    <row r="216" spans="2:18" s="43" customFormat="1" outlineLevel="2">
      <c r="B216" s="40" t="s">
        <v>86</v>
      </c>
      <c r="C216" s="41" t="s">
        <v>102</v>
      </c>
      <c r="D216" s="6">
        <v>0</v>
      </c>
      <c r="E216" s="6">
        <v>0</v>
      </c>
      <c r="F216" s="6">
        <v>0</v>
      </c>
      <c r="G216" s="6">
        <v>0</v>
      </c>
      <c r="H216" s="6">
        <v>0</v>
      </c>
      <c r="I216" s="142">
        <f t="shared" si="20"/>
        <v>0</v>
      </c>
    </row>
    <row r="217" spans="2:18" s="43" customFormat="1" outlineLevel="2">
      <c r="B217" s="40" t="s">
        <v>87</v>
      </c>
      <c r="C217" s="41" t="s">
        <v>102</v>
      </c>
      <c r="D217" s="6">
        <v>0</v>
      </c>
      <c r="E217" s="6">
        <v>0</v>
      </c>
      <c r="F217" s="6">
        <v>0</v>
      </c>
      <c r="G217" s="6">
        <v>0</v>
      </c>
      <c r="H217" s="6">
        <v>0</v>
      </c>
      <c r="I217" s="142">
        <f t="shared" si="20"/>
        <v>0</v>
      </c>
    </row>
    <row r="218" spans="2:18" outlineLevel="2">
      <c r="B218" s="40" t="s">
        <v>88</v>
      </c>
      <c r="C218" s="41" t="s">
        <v>102</v>
      </c>
      <c r="D218" s="6">
        <v>0</v>
      </c>
      <c r="E218" s="6">
        <v>0</v>
      </c>
      <c r="F218" s="6">
        <v>0</v>
      </c>
      <c r="G218" s="6">
        <v>0</v>
      </c>
      <c r="H218" s="6">
        <v>0</v>
      </c>
      <c r="I218" s="142">
        <f t="shared" si="20"/>
        <v>0</v>
      </c>
    </row>
    <row r="219" spans="2:18" ht="15" customHeight="1" outlineLevel="2">
      <c r="B219" s="336" t="s">
        <v>95</v>
      </c>
      <c r="C219" s="336"/>
      <c r="D219" s="336"/>
      <c r="E219" s="336"/>
      <c r="F219" s="336"/>
      <c r="G219" s="336"/>
      <c r="H219" s="336"/>
      <c r="I219" s="336"/>
    </row>
    <row r="220" spans="2:18" outlineLevel="2">
      <c r="B220" s="40" t="s">
        <v>96</v>
      </c>
      <c r="C220" s="44" t="s">
        <v>102</v>
      </c>
      <c r="D220" s="4">
        <f>SUM(D205:D218)</f>
        <v>12110.870845257616</v>
      </c>
      <c r="E220" s="4">
        <f t="shared" ref="E220:H220" si="21">SUM(E205:E218)</f>
        <v>12107.170731707318</v>
      </c>
      <c r="F220" s="4">
        <f>SUM(F205:F218)</f>
        <v>12110.738095238095</v>
      </c>
      <c r="G220" s="4">
        <f t="shared" si="21"/>
        <v>12114.116279069767</v>
      </c>
      <c r="H220" s="4">
        <f t="shared" si="21"/>
        <v>12117.363636363636</v>
      </c>
      <c r="I220" s="142">
        <f>D220+E220+F220+G220+H220</f>
        <v>60560.259587636436</v>
      </c>
    </row>
    <row r="221" spans="2:18" outlineLevel="1"/>
    <row r="222" spans="2:18" outlineLevel="1">
      <c r="B222" s="61" t="s">
        <v>100</v>
      </c>
      <c r="C222" s="62"/>
      <c r="D222" s="62"/>
      <c r="E222" s="62"/>
      <c r="F222" s="62"/>
      <c r="G222" s="62"/>
      <c r="H222" s="62"/>
      <c r="I222" s="62"/>
      <c r="J222" s="45"/>
      <c r="K222" s="45"/>
      <c r="L222" s="45"/>
      <c r="M222" s="45"/>
      <c r="N222" s="45"/>
      <c r="O222" s="45"/>
      <c r="P222" s="45"/>
      <c r="Q222" s="45"/>
      <c r="R222" s="45"/>
    </row>
    <row r="223" spans="2:18" outlineLevel="2">
      <c r="B223" s="46"/>
      <c r="C223" s="280" t="s">
        <v>93</v>
      </c>
      <c r="D223" s="63">
        <f>$C$3</f>
        <v>2024</v>
      </c>
      <c r="E223" s="63">
        <f>$C$3+1</f>
        <v>2025</v>
      </c>
      <c r="F223" s="63">
        <f>$C$3+2</f>
        <v>2026</v>
      </c>
      <c r="G223" s="63">
        <f>$C$3+3</f>
        <v>2027</v>
      </c>
      <c r="H223" s="63">
        <f>$C$3+4</f>
        <v>2028</v>
      </c>
      <c r="I223" s="39" t="str">
        <f>D223&amp; "-"&amp;H223</f>
        <v>2024-2028</v>
      </c>
    </row>
    <row r="224" spans="2:18" outlineLevel="2">
      <c r="B224" s="40" t="s">
        <v>74</v>
      </c>
      <c r="C224" s="41" t="s">
        <v>102</v>
      </c>
      <c r="D224" s="6">
        <v>0</v>
      </c>
      <c r="E224" s="6">
        <v>0</v>
      </c>
      <c r="F224" s="6">
        <v>0</v>
      </c>
      <c r="G224" s="6">
        <v>0</v>
      </c>
      <c r="H224" s="6">
        <v>0</v>
      </c>
      <c r="I224" s="142">
        <f t="shared" ref="I224:I237" si="22">D224+E224+F224+G224+H224</f>
        <v>0</v>
      </c>
    </row>
    <row r="225" spans="2:9" outlineLevel="2">
      <c r="B225" s="40" t="s">
        <v>75</v>
      </c>
      <c r="C225" s="41" t="s">
        <v>102</v>
      </c>
      <c r="D225" s="6">
        <v>0</v>
      </c>
      <c r="E225" s="6">
        <v>0</v>
      </c>
      <c r="F225" s="6">
        <v>0</v>
      </c>
      <c r="G225" s="6">
        <v>0</v>
      </c>
      <c r="H225" s="6">
        <v>0</v>
      </c>
      <c r="I225" s="142">
        <f t="shared" si="22"/>
        <v>0</v>
      </c>
    </row>
    <row r="226" spans="2:9" outlineLevel="2">
      <c r="B226" s="40" t="s">
        <v>76</v>
      </c>
      <c r="C226" s="41" t="s">
        <v>102</v>
      </c>
      <c r="D226" s="6">
        <v>0</v>
      </c>
      <c r="E226" s="6">
        <v>0</v>
      </c>
      <c r="F226" s="6">
        <v>0</v>
      </c>
      <c r="G226" s="6">
        <v>0</v>
      </c>
      <c r="H226" s="6">
        <v>0</v>
      </c>
      <c r="I226" s="142">
        <f t="shared" si="22"/>
        <v>0</v>
      </c>
    </row>
    <row r="227" spans="2:9" ht="14.25" customHeight="1" outlineLevel="2">
      <c r="B227" s="283" t="s">
        <v>77</v>
      </c>
      <c r="C227" s="41" t="s">
        <v>102</v>
      </c>
      <c r="D227" s="6">
        <v>0</v>
      </c>
      <c r="E227" s="6">
        <v>0</v>
      </c>
      <c r="F227" s="6">
        <v>0</v>
      </c>
      <c r="G227" s="6">
        <v>0</v>
      </c>
      <c r="H227" s="6">
        <v>0</v>
      </c>
      <c r="I227" s="142">
        <f t="shared" si="22"/>
        <v>0</v>
      </c>
    </row>
    <row r="228" spans="2:9" outlineLevel="2">
      <c r="B228" s="40" t="s">
        <v>78</v>
      </c>
      <c r="C228" s="41" t="s">
        <v>102</v>
      </c>
      <c r="D228" s="6">
        <v>0</v>
      </c>
      <c r="E228" s="6">
        <v>0</v>
      </c>
      <c r="F228" s="6">
        <v>0</v>
      </c>
      <c r="G228" s="6">
        <v>0</v>
      </c>
      <c r="H228" s="6">
        <v>0</v>
      </c>
      <c r="I228" s="142">
        <f t="shared" si="22"/>
        <v>0</v>
      </c>
    </row>
    <row r="229" spans="2:9" outlineLevel="2">
      <c r="B229" s="40" t="s">
        <v>79</v>
      </c>
      <c r="C229" s="41" t="s">
        <v>102</v>
      </c>
      <c r="D229" s="6">
        <v>0</v>
      </c>
      <c r="E229" s="6">
        <v>0</v>
      </c>
      <c r="F229" s="6">
        <v>0</v>
      </c>
      <c r="G229" s="6">
        <v>0</v>
      </c>
      <c r="H229" s="6">
        <v>0</v>
      </c>
      <c r="I229" s="142">
        <f t="shared" si="22"/>
        <v>0</v>
      </c>
    </row>
    <row r="230" spans="2:9" outlineLevel="2">
      <c r="B230" s="40" t="s">
        <v>80</v>
      </c>
      <c r="C230" s="41" t="s">
        <v>102</v>
      </c>
      <c r="D230" s="6">
        <v>0</v>
      </c>
      <c r="E230" s="6">
        <v>0</v>
      </c>
      <c r="F230" s="6">
        <v>0</v>
      </c>
      <c r="G230" s="6">
        <v>0</v>
      </c>
      <c r="H230" s="6">
        <v>0</v>
      </c>
      <c r="I230" s="142">
        <f t="shared" si="22"/>
        <v>0</v>
      </c>
    </row>
    <row r="231" spans="2:9" outlineLevel="2">
      <c r="B231" s="40" t="s">
        <v>81</v>
      </c>
      <c r="C231" s="41" t="s">
        <v>102</v>
      </c>
      <c r="D231" s="6">
        <v>0</v>
      </c>
      <c r="E231" s="6">
        <v>0</v>
      </c>
      <c r="F231" s="6">
        <v>0</v>
      </c>
      <c r="G231" s="6">
        <v>0</v>
      </c>
      <c r="H231" s="6">
        <v>0</v>
      </c>
      <c r="I231" s="142">
        <f t="shared" si="22"/>
        <v>0</v>
      </c>
    </row>
    <row r="232" spans="2:9" outlineLevel="2">
      <c r="B232" s="40" t="s">
        <v>82</v>
      </c>
      <c r="C232" s="41" t="s">
        <v>102</v>
      </c>
      <c r="D232" s="6">
        <v>0</v>
      </c>
      <c r="E232" s="6">
        <v>0</v>
      </c>
      <c r="F232" s="6">
        <v>0</v>
      </c>
      <c r="G232" s="6">
        <v>0</v>
      </c>
      <c r="H232" s="6">
        <v>0</v>
      </c>
      <c r="I232" s="142">
        <f t="shared" si="22"/>
        <v>0</v>
      </c>
    </row>
    <row r="233" spans="2:9" outlineLevel="2">
      <c r="B233" s="40" t="s">
        <v>83</v>
      </c>
      <c r="C233" s="41" t="s">
        <v>102</v>
      </c>
      <c r="D233" s="6">
        <v>0</v>
      </c>
      <c r="E233" s="6">
        <v>0</v>
      </c>
      <c r="F233" s="6">
        <v>0</v>
      </c>
      <c r="G233" s="6">
        <v>0</v>
      </c>
      <c r="H233" s="6">
        <v>0</v>
      </c>
      <c r="I233" s="142">
        <f t="shared" si="22"/>
        <v>0</v>
      </c>
    </row>
    <row r="234" spans="2:9" outlineLevel="2">
      <c r="B234" s="40" t="s">
        <v>84</v>
      </c>
      <c r="C234" s="41" t="s">
        <v>102</v>
      </c>
      <c r="D234" s="6">
        <v>0</v>
      </c>
      <c r="E234" s="6">
        <v>0</v>
      </c>
      <c r="F234" s="6">
        <v>0</v>
      </c>
      <c r="G234" s="6">
        <v>0</v>
      </c>
      <c r="H234" s="6">
        <v>0</v>
      </c>
      <c r="I234" s="142">
        <f t="shared" si="22"/>
        <v>0</v>
      </c>
    </row>
    <row r="235" spans="2:9" s="43" customFormat="1" outlineLevel="2">
      <c r="B235" s="40" t="s">
        <v>86</v>
      </c>
      <c r="C235" s="41" t="s">
        <v>102</v>
      </c>
      <c r="D235" s="6">
        <v>0</v>
      </c>
      <c r="E235" s="6">
        <v>0</v>
      </c>
      <c r="F235" s="6">
        <v>0</v>
      </c>
      <c r="G235" s="6">
        <v>0</v>
      </c>
      <c r="H235" s="6">
        <v>0</v>
      </c>
      <c r="I235" s="142">
        <f t="shared" si="22"/>
        <v>0</v>
      </c>
    </row>
    <row r="236" spans="2:9" s="43" customFormat="1" outlineLevel="2">
      <c r="B236" s="40" t="s">
        <v>87</v>
      </c>
      <c r="C236" s="41" t="s">
        <v>102</v>
      </c>
      <c r="D236" s="6">
        <v>0</v>
      </c>
      <c r="E236" s="6">
        <v>0</v>
      </c>
      <c r="F236" s="6">
        <v>0</v>
      </c>
      <c r="G236" s="6">
        <v>0</v>
      </c>
      <c r="H236" s="6">
        <v>0</v>
      </c>
      <c r="I236" s="142">
        <f t="shared" si="22"/>
        <v>0</v>
      </c>
    </row>
    <row r="237" spans="2:9" outlineLevel="2">
      <c r="B237" s="40" t="s">
        <v>88</v>
      </c>
      <c r="C237" s="41" t="s">
        <v>102</v>
      </c>
      <c r="D237" s="6">
        <v>0</v>
      </c>
      <c r="E237" s="6">
        <v>0</v>
      </c>
      <c r="F237" s="6">
        <v>0</v>
      </c>
      <c r="G237" s="6">
        <v>0</v>
      </c>
      <c r="H237" s="6">
        <v>0</v>
      </c>
      <c r="I237" s="142">
        <f t="shared" si="22"/>
        <v>0</v>
      </c>
    </row>
    <row r="238" spans="2:9" ht="15" customHeight="1" outlineLevel="2">
      <c r="B238" s="336" t="s">
        <v>95</v>
      </c>
      <c r="C238" s="336"/>
      <c r="D238" s="336"/>
      <c r="E238" s="336"/>
      <c r="F238" s="336"/>
      <c r="G238" s="336"/>
      <c r="H238" s="336"/>
      <c r="I238" s="336"/>
    </row>
    <row r="239" spans="2:9" outlineLevel="2">
      <c r="B239" s="40" t="s">
        <v>96</v>
      </c>
      <c r="C239" s="44" t="s">
        <v>102</v>
      </c>
      <c r="D239" s="4">
        <f>SUM(D224:D237)</f>
        <v>0</v>
      </c>
      <c r="E239" s="4">
        <f t="shared" ref="E239:H239" si="23">SUM(E224:E237)</f>
        <v>0</v>
      </c>
      <c r="F239" s="4">
        <f>SUM(F224:F237)</f>
        <v>0</v>
      </c>
      <c r="G239" s="4">
        <f t="shared" si="23"/>
        <v>0</v>
      </c>
      <c r="H239" s="4">
        <f t="shared" si="23"/>
        <v>0</v>
      </c>
      <c r="I239" s="142">
        <f>D239+E239+F239+G239+H239</f>
        <v>0</v>
      </c>
    </row>
    <row r="240" spans="2:9" outlineLevel="1"/>
  </sheetData>
  <mergeCells count="17">
    <mergeCell ref="J2:L2"/>
    <mergeCell ref="B5:I5"/>
    <mergeCell ref="B219:I219"/>
    <mergeCell ref="B238:I238"/>
    <mergeCell ref="C2:H2"/>
    <mergeCell ref="B122:I122"/>
    <mergeCell ref="B125:I125"/>
    <mergeCell ref="B143:I143"/>
    <mergeCell ref="B162:I162"/>
    <mergeCell ref="B181:I181"/>
    <mergeCell ref="B200:I200"/>
    <mergeCell ref="B9:I9"/>
    <mergeCell ref="B27:I27"/>
    <mergeCell ref="B46:I46"/>
    <mergeCell ref="B65:I65"/>
    <mergeCell ref="B84:I84"/>
    <mergeCell ref="B103:I103"/>
  </mergeCells>
  <phoneticPr fontId="26" type="noConversion"/>
  <hyperlinks>
    <hyperlink ref="J2" location="'Αρχική σελίδα'!A1" display="Πίσω στην αρχική σελίδα" xr:uid="{F2CD95CC-83B3-4C59-B483-30A540BDAC61}"/>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5C4B-B4C9-49A9-9464-D75A0503D6BE}">
  <sheetPr>
    <tabColor theme="4" tint="0.79998168889431442"/>
  </sheetPr>
  <dimension ref="A2:AO184"/>
  <sheetViews>
    <sheetView showGridLines="0" topLeftCell="T155" zoomScale="70" zoomScaleNormal="70" workbookViewId="0">
      <selection activeCell="AH178" sqref="AH178"/>
    </sheetView>
  </sheetViews>
  <sheetFormatPr defaultRowHeight="14.45" outlineLevelRow="1"/>
  <cols>
    <col min="1" max="1" width="2.85546875" customWidth="1"/>
    <col min="2" max="2" width="29.7109375" customWidth="1"/>
    <col min="3" max="3" width="27.28515625" customWidth="1"/>
    <col min="4" max="21" width="13.7109375" customWidth="1"/>
    <col min="22" max="22" width="18.7109375" customWidth="1"/>
    <col min="23" max="23" width="2.140625" customWidth="1"/>
    <col min="24" max="39" width="13.7109375" customWidth="1"/>
    <col min="40" max="40" width="18.7109375" customWidth="1"/>
  </cols>
  <sheetData>
    <row r="2" spans="2:41" ht="18.600000000000001">
      <c r="B2" s="1" t="s">
        <v>0</v>
      </c>
      <c r="C2" s="333" t="str">
        <f>'Αρχική Σελίδα'!C3</f>
        <v>Θεσσαλονίκης</v>
      </c>
      <c r="D2" s="333"/>
      <c r="E2" s="333"/>
      <c r="F2" s="333"/>
      <c r="G2" s="333"/>
      <c r="H2" s="333"/>
      <c r="J2" s="334" t="s">
        <v>58</v>
      </c>
      <c r="K2" s="334"/>
      <c r="L2" s="334"/>
    </row>
    <row r="3" spans="2:41" ht="18.600000000000001">
      <c r="B3" s="2" t="s">
        <v>2</v>
      </c>
      <c r="C3" s="37">
        <f>'Αρχική Σελίδα'!C4</f>
        <v>2024</v>
      </c>
      <c r="D3" s="37" t="s">
        <v>3</v>
      </c>
      <c r="E3" s="37">
        <f>C3+4</f>
        <v>2028</v>
      </c>
    </row>
    <row r="5" spans="2:41" ht="66" customHeight="1">
      <c r="B5" s="335" t="s">
        <v>104</v>
      </c>
      <c r="C5" s="335"/>
      <c r="D5" s="335"/>
      <c r="E5" s="335"/>
      <c r="F5" s="335"/>
      <c r="G5" s="335"/>
      <c r="H5" s="335"/>
      <c r="I5" s="335"/>
    </row>
    <row r="6" spans="2:41">
      <c r="B6" s="198"/>
      <c r="C6" s="198"/>
      <c r="D6" s="198"/>
      <c r="E6" s="198"/>
      <c r="F6" s="198"/>
      <c r="G6" s="198"/>
      <c r="H6" s="198"/>
    </row>
    <row r="7" spans="2:41" ht="18.600000000000001">
      <c r="B7" s="82" t="str">
        <f>"Απολογιστικά στοιχεία ανάπτυξης δικτύου διανομής "&amp;(C3-5)&amp;" - "&amp;(C3-1)&amp;" και ανάπτυξη σύμφωνα με το Πρόγραμμα Ανάπτυξης "&amp;C3&amp;" - "&amp;E3</f>
        <v>Απολογιστικά στοιχεία ανάπτυξης δικτύου διανομής 2019 - 2023 και ανάπτυξη σύμφωνα με το Πρόγραμμα Ανάπτυξης 2024 - 2028</v>
      </c>
      <c r="C7" s="83"/>
      <c r="D7" s="83"/>
      <c r="E7" s="83"/>
      <c r="F7" s="83"/>
      <c r="G7" s="83"/>
      <c r="H7" s="83"/>
      <c r="I7" s="83"/>
      <c r="J7" s="84"/>
    </row>
    <row r="9" spans="2:41" ht="17.25" customHeight="1" outlineLevel="1">
      <c r="B9" s="332" t="s">
        <v>105</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row>
    <row r="10" spans="2:41"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2:41" ht="15" customHeight="1" outlineLevel="1">
      <c r="B11" s="352"/>
      <c r="C11" s="344" t="s">
        <v>93</v>
      </c>
      <c r="D11" s="347" t="s">
        <v>106</v>
      </c>
      <c r="E11" s="348"/>
      <c r="F11" s="348"/>
      <c r="G11" s="348"/>
      <c r="H11" s="348"/>
      <c r="I11" s="348"/>
      <c r="J11" s="348"/>
      <c r="K11" s="348"/>
      <c r="L11" s="348"/>
      <c r="M11" s="348"/>
      <c r="N11" s="348"/>
      <c r="O11" s="348"/>
      <c r="P11" s="348"/>
      <c r="Q11" s="349"/>
      <c r="R11" s="347"/>
      <c r="S11" s="348"/>
      <c r="T11" s="349"/>
      <c r="U11" s="355" t="str">
        <f xml:space="preserve"> D12&amp;" - "&amp;R12</f>
        <v>2019 - 2023</v>
      </c>
      <c r="V11" s="356"/>
      <c r="X11" s="347" t="s">
        <v>107</v>
      </c>
      <c r="Y11" s="348"/>
      <c r="Z11" s="348"/>
      <c r="AA11" s="348"/>
      <c r="AB11" s="348"/>
      <c r="AC11" s="348"/>
      <c r="AD11" s="348"/>
      <c r="AE11" s="348"/>
      <c r="AF11" s="348"/>
      <c r="AG11" s="348"/>
      <c r="AH11" s="348"/>
      <c r="AI11" s="348"/>
      <c r="AJ11" s="348"/>
      <c r="AK11" s="348"/>
      <c r="AL11" s="348"/>
      <c r="AM11" s="348"/>
      <c r="AN11" s="350"/>
    </row>
    <row r="12" spans="2:41" ht="15" customHeight="1" outlineLevel="1">
      <c r="B12" s="353"/>
      <c r="C12" s="345"/>
      <c r="D12" s="347">
        <f>$C$3-5</f>
        <v>2019</v>
      </c>
      <c r="E12" s="349"/>
      <c r="F12" s="347">
        <f>$C$3-4</f>
        <v>2020</v>
      </c>
      <c r="G12" s="348"/>
      <c r="H12" s="349"/>
      <c r="I12" s="347">
        <f>$C$3-3</f>
        <v>2021</v>
      </c>
      <c r="J12" s="348"/>
      <c r="K12" s="349"/>
      <c r="L12" s="347">
        <f>$C$3-2</f>
        <v>2022</v>
      </c>
      <c r="M12" s="348"/>
      <c r="N12" s="349"/>
      <c r="O12" s="347" t="str">
        <f>$C$3-1&amp;""&amp;" ("&amp;"Σεπ"&amp;")"</f>
        <v>2023 (Σεπ)</v>
      </c>
      <c r="P12" s="348"/>
      <c r="Q12" s="349"/>
      <c r="R12" s="347">
        <f>$C$3-1</f>
        <v>2023</v>
      </c>
      <c r="S12" s="348"/>
      <c r="T12" s="349"/>
      <c r="U12" s="357"/>
      <c r="V12" s="358"/>
      <c r="X12" s="347">
        <f>$C$3</f>
        <v>2024</v>
      </c>
      <c r="Y12" s="348"/>
      <c r="Z12" s="349"/>
      <c r="AA12" s="347">
        <f>$C$3+1</f>
        <v>2025</v>
      </c>
      <c r="AB12" s="348"/>
      <c r="AC12" s="349"/>
      <c r="AD12" s="347">
        <f>$C$3+2</f>
        <v>2026</v>
      </c>
      <c r="AE12" s="348"/>
      <c r="AF12" s="349"/>
      <c r="AG12" s="347">
        <f>$C$3+3</f>
        <v>2027</v>
      </c>
      <c r="AH12" s="348"/>
      <c r="AI12" s="349"/>
      <c r="AJ12" s="347">
        <f>$C$3+4</f>
        <v>2028</v>
      </c>
      <c r="AK12" s="348"/>
      <c r="AL12" s="349"/>
      <c r="AM12" s="337" t="str">
        <f>X12&amp;" - "&amp;AJ12</f>
        <v>2024 - 2028</v>
      </c>
      <c r="AN12" s="338"/>
    </row>
    <row r="13" spans="2:41" ht="29.1" outlineLevel="1">
      <c r="B13" s="354"/>
      <c r="C13" s="346"/>
      <c r="D13" s="54" t="s">
        <v>108</v>
      </c>
      <c r="E13" s="55" t="s">
        <v>109</v>
      </c>
      <c r="F13" s="54" t="s">
        <v>108</v>
      </c>
      <c r="G13" s="9" t="s">
        <v>109</v>
      </c>
      <c r="H13" s="55" t="s">
        <v>110</v>
      </c>
      <c r="I13" s="54" t="s">
        <v>108</v>
      </c>
      <c r="J13" s="9" t="s">
        <v>109</v>
      </c>
      <c r="K13" s="55" t="s">
        <v>110</v>
      </c>
      <c r="L13" s="54" t="s">
        <v>108</v>
      </c>
      <c r="M13" s="9" t="s">
        <v>109</v>
      </c>
      <c r="N13" s="55" t="s">
        <v>110</v>
      </c>
      <c r="O13" s="54" t="s">
        <v>108</v>
      </c>
      <c r="P13" s="9" t="s">
        <v>109</v>
      </c>
      <c r="Q13" s="55" t="s">
        <v>110</v>
      </c>
      <c r="R13" s="54" t="s">
        <v>108</v>
      </c>
      <c r="S13" s="9" t="s">
        <v>109</v>
      </c>
      <c r="T13" s="55" t="s">
        <v>110</v>
      </c>
      <c r="U13" s="9" t="s">
        <v>111</v>
      </c>
      <c r="V13" s="48" t="s">
        <v>112</v>
      </c>
      <c r="X13" s="54" t="s">
        <v>108</v>
      </c>
      <c r="Y13" s="9" t="s">
        <v>109</v>
      </c>
      <c r="Z13" s="55" t="s">
        <v>110</v>
      </c>
      <c r="AA13" s="54" t="s">
        <v>108</v>
      </c>
      <c r="AB13" s="9" t="s">
        <v>109</v>
      </c>
      <c r="AC13" s="55" t="s">
        <v>110</v>
      </c>
      <c r="AD13" s="54" t="s">
        <v>108</v>
      </c>
      <c r="AE13" s="9" t="s">
        <v>109</v>
      </c>
      <c r="AF13" s="55" t="s">
        <v>110</v>
      </c>
      <c r="AG13" s="54" t="s">
        <v>108</v>
      </c>
      <c r="AH13" s="9" t="s">
        <v>109</v>
      </c>
      <c r="AI13" s="55" t="s">
        <v>110</v>
      </c>
      <c r="AJ13" s="54" t="s">
        <v>108</v>
      </c>
      <c r="AK13" s="9" t="s">
        <v>109</v>
      </c>
      <c r="AL13" s="55" t="s">
        <v>110</v>
      </c>
      <c r="AM13" s="9" t="s">
        <v>111</v>
      </c>
      <c r="AN13" s="48" t="s">
        <v>112</v>
      </c>
    </row>
    <row r="14" spans="2:41" outlineLevel="1">
      <c r="B14" s="40" t="s">
        <v>74</v>
      </c>
      <c r="C14" s="52" t="s">
        <v>113</v>
      </c>
      <c r="D14" s="66">
        <v>0</v>
      </c>
      <c r="E14" s="67">
        <v>22775.96</v>
      </c>
      <c r="F14" s="66">
        <v>0</v>
      </c>
      <c r="G14" s="143">
        <f t="shared" ref="G14:G27" si="0">E14+F14</f>
        <v>22775.96</v>
      </c>
      <c r="H14" s="147">
        <f t="shared" ref="H14:H27" si="1">IFERROR((G14-E14)/E14,0)</f>
        <v>0</v>
      </c>
      <c r="I14" s="66">
        <v>0</v>
      </c>
      <c r="J14" s="143">
        <f t="shared" ref="J14:J169" si="2">G14+I14</f>
        <v>22775.96</v>
      </c>
      <c r="K14" s="147">
        <f t="shared" ref="K14:K184" si="3">IFERROR((J14-G14)/G14,0)</f>
        <v>0</v>
      </c>
      <c r="L14" s="66">
        <v>0</v>
      </c>
      <c r="M14" s="143">
        <f t="shared" ref="M14:M169" si="4">J14+L14</f>
        <v>22775.96</v>
      </c>
      <c r="N14" s="147">
        <f t="shared" ref="N14:N169" si="5">IFERROR((M14-J14)/J14,0)</f>
        <v>0</v>
      </c>
      <c r="O14" s="66">
        <v>0</v>
      </c>
      <c r="P14" s="116"/>
      <c r="Q14" s="118"/>
      <c r="R14" s="66">
        <v>0</v>
      </c>
      <c r="S14" s="143">
        <f t="shared" ref="S14:S27" si="6">M14+R14</f>
        <v>22775.96</v>
      </c>
      <c r="T14" s="147">
        <f>IFERROR((S14-M14)/M14,0)</f>
        <v>0</v>
      </c>
      <c r="U14" s="141">
        <f t="shared" ref="U14:U27" si="7">D14+F14+I14+L14+R14</f>
        <v>0</v>
      </c>
      <c r="V14" s="150">
        <f>IFERROR((S14/E14)^(1/4)-1,0)</f>
        <v>0</v>
      </c>
      <c r="X14" s="66">
        <v>5</v>
      </c>
      <c r="Y14" s="143">
        <f t="shared" ref="Y14:Y27" si="8">S14+X14</f>
        <v>22780.959999999999</v>
      </c>
      <c r="Z14" s="147">
        <f>IFERROR((Y14-S14)/S14,0)</f>
        <v>2.1952971466405807E-4</v>
      </c>
      <c r="AA14" s="66">
        <v>0</v>
      </c>
      <c r="AB14" s="143">
        <f t="shared" ref="AB14:AB27" si="9">Y14+AA14</f>
        <v>22780.959999999999</v>
      </c>
      <c r="AC14" s="147">
        <f t="shared" ref="AC14:AC27" si="10">IFERROR((AB14-Y14)/Y14,0)</f>
        <v>0</v>
      </c>
      <c r="AD14" s="66">
        <v>0</v>
      </c>
      <c r="AE14" s="143">
        <f t="shared" ref="AE14:AE27" si="11">AB14+AD14</f>
        <v>22780.959999999999</v>
      </c>
      <c r="AF14" s="147">
        <f t="shared" ref="AF14:AF27" si="12">IFERROR((AE14-AB14)/AB14,0)</f>
        <v>0</v>
      </c>
      <c r="AG14" s="66">
        <v>0</v>
      </c>
      <c r="AH14" s="143">
        <f t="shared" ref="AH14:AH27" si="13">AE14+AG14</f>
        <v>22780.959999999999</v>
      </c>
      <c r="AI14" s="147">
        <f t="shared" ref="AI14:AI27" si="14">IFERROR((AH14-AE14)/AE14,0)</f>
        <v>0</v>
      </c>
      <c r="AJ14" s="66">
        <v>0</v>
      </c>
      <c r="AK14" s="143">
        <f t="shared" ref="AK14:AK27" si="15">AH14+AJ14</f>
        <v>22780.959999999999</v>
      </c>
      <c r="AL14" s="147">
        <f t="shared" ref="AL14:AL27" si="16">IFERROR((AK14-AH14)/AH14,0)</f>
        <v>0</v>
      </c>
      <c r="AM14" s="141">
        <f>X14+AA14+AD14+AG14+AJ14</f>
        <v>5</v>
      </c>
      <c r="AN14" s="150">
        <f>IFERROR((AK14/Y14)^(1/4)-1,0)</f>
        <v>0</v>
      </c>
      <c r="AO14" s="287"/>
    </row>
    <row r="15" spans="2:41" outlineLevel="1">
      <c r="B15" s="40" t="s">
        <v>75</v>
      </c>
      <c r="C15" s="52" t="s">
        <v>113</v>
      </c>
      <c r="D15" s="66">
        <v>0</v>
      </c>
      <c r="E15" s="67">
        <v>39196.999999999993</v>
      </c>
      <c r="F15" s="66">
        <v>8071</v>
      </c>
      <c r="G15" s="143">
        <f t="shared" si="0"/>
        <v>47267.999999999993</v>
      </c>
      <c r="H15" s="147">
        <f t="shared" si="1"/>
        <v>0.20590861545526448</v>
      </c>
      <c r="I15" s="66">
        <v>747</v>
      </c>
      <c r="J15" s="143">
        <f t="shared" si="2"/>
        <v>48014.999999999993</v>
      </c>
      <c r="K15" s="147">
        <f t="shared" si="3"/>
        <v>1.5803503427265806E-2</v>
      </c>
      <c r="L15" s="66">
        <v>18</v>
      </c>
      <c r="M15" s="143">
        <f t="shared" si="4"/>
        <v>48032.999999999993</v>
      </c>
      <c r="N15" s="147">
        <f t="shared" si="5"/>
        <v>3.748828491096533E-4</v>
      </c>
      <c r="O15" s="66">
        <v>756</v>
      </c>
      <c r="P15" s="116"/>
      <c r="Q15" s="118"/>
      <c r="R15" s="66">
        <v>766</v>
      </c>
      <c r="S15" s="143">
        <f t="shared" si="6"/>
        <v>48798.999999999993</v>
      </c>
      <c r="T15" s="147">
        <f t="shared" ref="T15:T27" si="17">IFERROR((S15-M15)/M15,0)</f>
        <v>1.5947369516790544E-2</v>
      </c>
      <c r="U15" s="141">
        <f t="shared" si="7"/>
        <v>9602</v>
      </c>
      <c r="V15" s="150">
        <f t="shared" ref="V15:V27" si="18">IFERROR((S15/E15)^(1/4)-1,0)</f>
        <v>5.6305456913341434E-2</v>
      </c>
      <c r="X15" s="66">
        <v>0</v>
      </c>
      <c r="Y15" s="143">
        <f t="shared" si="8"/>
        <v>48798.999999999993</v>
      </c>
      <c r="Z15" s="147">
        <f t="shared" ref="Z15:Z27" si="19">IFERROR((Y15-S15)/S15,0)</f>
        <v>0</v>
      </c>
      <c r="AA15" s="66">
        <v>0</v>
      </c>
      <c r="AB15" s="143">
        <f t="shared" si="9"/>
        <v>48798.999999999993</v>
      </c>
      <c r="AC15" s="147">
        <f t="shared" si="10"/>
        <v>0</v>
      </c>
      <c r="AD15" s="66">
        <v>5370</v>
      </c>
      <c r="AE15" s="143">
        <f t="shared" si="11"/>
        <v>54168.999999999993</v>
      </c>
      <c r="AF15" s="147">
        <f t="shared" si="12"/>
        <v>0.11004323859095475</v>
      </c>
      <c r="AG15" s="66">
        <v>5700</v>
      </c>
      <c r="AH15" s="143">
        <f t="shared" si="13"/>
        <v>59868.999999999993</v>
      </c>
      <c r="AI15" s="147">
        <f t="shared" si="14"/>
        <v>0.10522623640827782</v>
      </c>
      <c r="AJ15" s="66">
        <v>0</v>
      </c>
      <c r="AK15" s="143">
        <f t="shared" si="15"/>
        <v>59868.999999999993</v>
      </c>
      <c r="AL15" s="147">
        <f t="shared" si="16"/>
        <v>0</v>
      </c>
      <c r="AM15" s="141">
        <f t="shared" ref="AM15:AM27" si="20">X15+AA15+AD15+AG15+AJ15</f>
        <v>11070</v>
      </c>
      <c r="AN15" s="150">
        <f t="shared" ref="AN15:AN27" si="21">IFERROR((AK15/Y15)^(1/4)-1,0)</f>
        <v>5.2441028708389181E-2</v>
      </c>
      <c r="AO15" s="287"/>
    </row>
    <row r="16" spans="2:41" outlineLevel="1">
      <c r="B16" s="40" t="s">
        <v>76</v>
      </c>
      <c r="C16" s="52" t="s">
        <v>113</v>
      </c>
      <c r="D16" s="66">
        <v>0</v>
      </c>
      <c r="E16" s="67">
        <v>4364</v>
      </c>
      <c r="F16" s="66">
        <v>0</v>
      </c>
      <c r="G16" s="143">
        <f t="shared" si="0"/>
        <v>4364</v>
      </c>
      <c r="H16" s="147">
        <f t="shared" si="1"/>
        <v>0</v>
      </c>
      <c r="I16" s="66">
        <v>0</v>
      </c>
      <c r="J16" s="143">
        <f t="shared" si="2"/>
        <v>4364</v>
      </c>
      <c r="K16" s="147">
        <f t="shared" si="3"/>
        <v>0</v>
      </c>
      <c r="L16" s="66">
        <v>0</v>
      </c>
      <c r="M16" s="143">
        <f t="shared" si="4"/>
        <v>4364</v>
      </c>
      <c r="N16" s="147">
        <f t="shared" si="5"/>
        <v>0</v>
      </c>
      <c r="O16" s="66">
        <v>0</v>
      </c>
      <c r="P16" s="116"/>
      <c r="Q16" s="118"/>
      <c r="R16" s="66">
        <v>0</v>
      </c>
      <c r="S16" s="143">
        <f t="shared" si="6"/>
        <v>4364</v>
      </c>
      <c r="T16" s="147">
        <f t="shared" si="17"/>
        <v>0</v>
      </c>
      <c r="U16" s="141">
        <f t="shared" si="7"/>
        <v>0</v>
      </c>
      <c r="V16" s="150">
        <f t="shared" si="18"/>
        <v>0</v>
      </c>
      <c r="X16" s="66">
        <v>0</v>
      </c>
      <c r="Y16" s="143">
        <f t="shared" si="8"/>
        <v>4364</v>
      </c>
      <c r="Z16" s="147">
        <f t="shared" si="19"/>
        <v>0</v>
      </c>
      <c r="AA16" s="66">
        <v>0</v>
      </c>
      <c r="AB16" s="143">
        <f t="shared" si="9"/>
        <v>4364</v>
      </c>
      <c r="AC16" s="147">
        <f t="shared" si="10"/>
        <v>0</v>
      </c>
      <c r="AD16" s="66">
        <v>0</v>
      </c>
      <c r="AE16" s="143">
        <f t="shared" si="11"/>
        <v>4364</v>
      </c>
      <c r="AF16" s="147">
        <f t="shared" si="12"/>
        <v>0</v>
      </c>
      <c r="AG16" s="66">
        <v>0</v>
      </c>
      <c r="AH16" s="143">
        <f t="shared" si="13"/>
        <v>4364</v>
      </c>
      <c r="AI16" s="147">
        <f t="shared" si="14"/>
        <v>0</v>
      </c>
      <c r="AJ16" s="66">
        <v>0</v>
      </c>
      <c r="AK16" s="143">
        <f t="shared" si="15"/>
        <v>4364</v>
      </c>
      <c r="AL16" s="147">
        <f t="shared" si="16"/>
        <v>0</v>
      </c>
      <c r="AM16" s="141">
        <f t="shared" si="20"/>
        <v>0</v>
      </c>
      <c r="AN16" s="150">
        <f t="shared" si="21"/>
        <v>0</v>
      </c>
      <c r="AO16" s="287"/>
    </row>
    <row r="17" spans="1:41" outlineLevel="1">
      <c r="B17" s="40" t="s">
        <v>77</v>
      </c>
      <c r="C17" s="52" t="s">
        <v>113</v>
      </c>
      <c r="D17" s="66">
        <v>0</v>
      </c>
      <c r="E17" s="67">
        <v>2762</v>
      </c>
      <c r="F17" s="66">
        <v>0</v>
      </c>
      <c r="G17" s="143">
        <f t="shared" si="0"/>
        <v>2762</v>
      </c>
      <c r="H17" s="147">
        <f t="shared" si="1"/>
        <v>0</v>
      </c>
      <c r="I17" s="66">
        <v>0</v>
      </c>
      <c r="J17" s="143">
        <f t="shared" si="2"/>
        <v>2762</v>
      </c>
      <c r="K17" s="147">
        <f t="shared" si="3"/>
        <v>0</v>
      </c>
      <c r="L17" s="66">
        <v>0</v>
      </c>
      <c r="M17" s="143">
        <f t="shared" si="4"/>
        <v>2762</v>
      </c>
      <c r="N17" s="147">
        <f t="shared" si="5"/>
        <v>0</v>
      </c>
      <c r="O17" s="66">
        <v>0</v>
      </c>
      <c r="P17" s="116"/>
      <c r="Q17" s="118"/>
      <c r="R17" s="66">
        <v>0</v>
      </c>
      <c r="S17" s="143">
        <f t="shared" si="6"/>
        <v>2762</v>
      </c>
      <c r="T17" s="147">
        <f t="shared" si="17"/>
        <v>0</v>
      </c>
      <c r="U17" s="141">
        <f t="shared" si="7"/>
        <v>0</v>
      </c>
      <c r="V17" s="150">
        <f t="shared" si="18"/>
        <v>0</v>
      </c>
      <c r="X17" s="66">
        <v>0</v>
      </c>
      <c r="Y17" s="143">
        <f t="shared" si="8"/>
        <v>2762</v>
      </c>
      <c r="Z17" s="147">
        <f t="shared" si="19"/>
        <v>0</v>
      </c>
      <c r="AA17" s="66">
        <v>0</v>
      </c>
      <c r="AB17" s="143">
        <f t="shared" si="9"/>
        <v>2762</v>
      </c>
      <c r="AC17" s="147">
        <f t="shared" si="10"/>
        <v>0</v>
      </c>
      <c r="AD17" s="66">
        <v>0</v>
      </c>
      <c r="AE17" s="143">
        <f t="shared" si="11"/>
        <v>2762</v>
      </c>
      <c r="AF17" s="147">
        <f t="shared" si="12"/>
        <v>0</v>
      </c>
      <c r="AG17" s="66">
        <v>0</v>
      </c>
      <c r="AH17" s="143">
        <f t="shared" si="13"/>
        <v>2762</v>
      </c>
      <c r="AI17" s="147">
        <f t="shared" si="14"/>
        <v>0</v>
      </c>
      <c r="AJ17" s="66">
        <v>0</v>
      </c>
      <c r="AK17" s="143">
        <f t="shared" si="15"/>
        <v>2762</v>
      </c>
      <c r="AL17" s="147">
        <f t="shared" si="16"/>
        <v>0</v>
      </c>
      <c r="AM17" s="141">
        <f t="shared" si="20"/>
        <v>0</v>
      </c>
      <c r="AN17" s="150">
        <f t="shared" si="21"/>
        <v>0</v>
      </c>
      <c r="AO17" s="287"/>
    </row>
    <row r="18" spans="1:41" outlineLevel="1">
      <c r="B18" s="40" t="s">
        <v>78</v>
      </c>
      <c r="C18" s="52" t="s">
        <v>113</v>
      </c>
      <c r="D18" s="66">
        <v>0</v>
      </c>
      <c r="E18" s="67">
        <v>15795.65</v>
      </c>
      <c r="F18" s="66">
        <v>2740.41</v>
      </c>
      <c r="G18" s="143">
        <f t="shared" si="0"/>
        <v>18536.059999999998</v>
      </c>
      <c r="H18" s="147">
        <f t="shared" si="1"/>
        <v>0.17349143593331062</v>
      </c>
      <c r="I18" s="66">
        <v>353</v>
      </c>
      <c r="J18" s="143">
        <f t="shared" si="2"/>
        <v>18889.059999999998</v>
      </c>
      <c r="K18" s="147">
        <f t="shared" si="3"/>
        <v>1.9043960798573161E-2</v>
      </c>
      <c r="L18" s="66">
        <v>0</v>
      </c>
      <c r="M18" s="143">
        <f t="shared" si="4"/>
        <v>18889.059999999998</v>
      </c>
      <c r="N18" s="147">
        <f t="shared" si="5"/>
        <v>0</v>
      </c>
      <c r="O18" s="66">
        <v>0</v>
      </c>
      <c r="P18" s="116"/>
      <c r="Q18" s="118"/>
      <c r="R18" s="66">
        <v>0</v>
      </c>
      <c r="S18" s="143">
        <f t="shared" si="6"/>
        <v>18889.059999999998</v>
      </c>
      <c r="T18" s="147">
        <f t="shared" si="17"/>
        <v>0</v>
      </c>
      <c r="U18" s="141">
        <f t="shared" si="7"/>
        <v>3093.41</v>
      </c>
      <c r="V18" s="150">
        <f t="shared" si="18"/>
        <v>4.5726734272984793E-2</v>
      </c>
      <c r="X18" s="66">
        <v>0</v>
      </c>
      <c r="Y18" s="143">
        <f t="shared" si="8"/>
        <v>18889.059999999998</v>
      </c>
      <c r="Z18" s="147">
        <f t="shared" si="19"/>
        <v>0</v>
      </c>
      <c r="AA18" s="66">
        <v>0</v>
      </c>
      <c r="AB18" s="143">
        <f t="shared" si="9"/>
        <v>18889.059999999998</v>
      </c>
      <c r="AC18" s="147">
        <f t="shared" si="10"/>
        <v>0</v>
      </c>
      <c r="AD18" s="66">
        <v>0</v>
      </c>
      <c r="AE18" s="143">
        <f t="shared" si="11"/>
        <v>18889.059999999998</v>
      </c>
      <c r="AF18" s="147">
        <f t="shared" si="12"/>
        <v>0</v>
      </c>
      <c r="AG18" s="66">
        <v>0</v>
      </c>
      <c r="AH18" s="143">
        <f t="shared" si="13"/>
        <v>18889.059999999998</v>
      </c>
      <c r="AI18" s="147">
        <f t="shared" si="14"/>
        <v>0</v>
      </c>
      <c r="AJ18" s="66">
        <v>0</v>
      </c>
      <c r="AK18" s="143">
        <f t="shared" si="15"/>
        <v>18889.059999999998</v>
      </c>
      <c r="AL18" s="147">
        <f t="shared" si="16"/>
        <v>0</v>
      </c>
      <c r="AM18" s="141">
        <f t="shared" si="20"/>
        <v>0</v>
      </c>
      <c r="AN18" s="150">
        <f t="shared" si="21"/>
        <v>0</v>
      </c>
      <c r="AO18" s="287"/>
    </row>
    <row r="19" spans="1:41" outlineLevel="1">
      <c r="B19" s="40" t="s">
        <v>79</v>
      </c>
      <c r="C19" s="52" t="s">
        <v>113</v>
      </c>
      <c r="D19" s="66">
        <v>0</v>
      </c>
      <c r="E19" s="67">
        <v>6742.9999999999991</v>
      </c>
      <c r="F19" s="66">
        <v>0</v>
      </c>
      <c r="G19" s="143">
        <f t="shared" si="0"/>
        <v>6742.9999999999991</v>
      </c>
      <c r="H19" s="147">
        <f t="shared" si="1"/>
        <v>0</v>
      </c>
      <c r="I19" s="66">
        <v>0</v>
      </c>
      <c r="J19" s="143">
        <f t="shared" si="2"/>
        <v>6742.9999999999991</v>
      </c>
      <c r="K19" s="147">
        <f t="shared" si="3"/>
        <v>0</v>
      </c>
      <c r="L19" s="66">
        <v>0</v>
      </c>
      <c r="M19" s="143">
        <f t="shared" si="4"/>
        <v>6742.9999999999991</v>
      </c>
      <c r="N19" s="147">
        <f t="shared" si="5"/>
        <v>0</v>
      </c>
      <c r="O19" s="66">
        <v>236.34</v>
      </c>
      <c r="P19" s="116"/>
      <c r="Q19" s="118"/>
      <c r="R19" s="66">
        <v>236.34</v>
      </c>
      <c r="S19" s="143">
        <f t="shared" si="6"/>
        <v>6979.3399999999992</v>
      </c>
      <c r="T19" s="147">
        <f t="shared" si="17"/>
        <v>3.5049681150823103E-2</v>
      </c>
      <c r="U19" s="141">
        <f t="shared" si="7"/>
        <v>236.34</v>
      </c>
      <c r="V19" s="150">
        <f t="shared" si="18"/>
        <v>8.6495497095733231E-3</v>
      </c>
      <c r="X19" s="66">
        <v>0</v>
      </c>
      <c r="Y19" s="143">
        <f t="shared" si="8"/>
        <v>6979.3399999999992</v>
      </c>
      <c r="Z19" s="147">
        <f t="shared" si="19"/>
        <v>0</v>
      </c>
      <c r="AA19" s="66">
        <v>0</v>
      </c>
      <c r="AB19" s="143">
        <f t="shared" si="9"/>
        <v>6979.3399999999992</v>
      </c>
      <c r="AC19" s="147">
        <f t="shared" si="10"/>
        <v>0</v>
      </c>
      <c r="AD19" s="66">
        <v>0</v>
      </c>
      <c r="AE19" s="143">
        <f t="shared" si="11"/>
        <v>6979.3399999999992</v>
      </c>
      <c r="AF19" s="147">
        <f t="shared" si="12"/>
        <v>0</v>
      </c>
      <c r="AG19" s="66">
        <v>0</v>
      </c>
      <c r="AH19" s="143">
        <f t="shared" si="13"/>
        <v>6979.3399999999992</v>
      </c>
      <c r="AI19" s="147">
        <f t="shared" si="14"/>
        <v>0</v>
      </c>
      <c r="AJ19" s="66">
        <v>0</v>
      </c>
      <c r="AK19" s="143">
        <f t="shared" si="15"/>
        <v>6979.3399999999992</v>
      </c>
      <c r="AL19" s="147">
        <f t="shared" si="16"/>
        <v>0</v>
      </c>
      <c r="AM19" s="141">
        <f t="shared" si="20"/>
        <v>0</v>
      </c>
      <c r="AN19" s="150">
        <f t="shared" si="21"/>
        <v>0</v>
      </c>
      <c r="AO19" s="287"/>
    </row>
    <row r="20" spans="1:41" s="43" customFormat="1" outlineLevel="1">
      <c r="A20"/>
      <c r="B20" s="40" t="s">
        <v>80</v>
      </c>
      <c r="C20" s="52" t="s">
        <v>113</v>
      </c>
      <c r="D20" s="60">
        <v>0</v>
      </c>
      <c r="E20" s="67">
        <v>4575</v>
      </c>
      <c r="F20" s="66">
        <v>0</v>
      </c>
      <c r="G20" s="143">
        <f t="shared" si="0"/>
        <v>4575</v>
      </c>
      <c r="H20" s="147">
        <f t="shared" si="1"/>
        <v>0</v>
      </c>
      <c r="I20" s="66">
        <v>0</v>
      </c>
      <c r="J20" s="143">
        <f t="shared" si="2"/>
        <v>4575</v>
      </c>
      <c r="K20" s="147">
        <f t="shared" si="3"/>
        <v>0</v>
      </c>
      <c r="L20" s="66">
        <v>0</v>
      </c>
      <c r="M20" s="143">
        <f t="shared" si="4"/>
        <v>4575</v>
      </c>
      <c r="N20" s="147">
        <f t="shared" si="5"/>
        <v>0</v>
      </c>
      <c r="O20" s="66">
        <v>0</v>
      </c>
      <c r="P20" s="117"/>
      <c r="Q20" s="118"/>
      <c r="R20" s="66">
        <v>0</v>
      </c>
      <c r="S20" s="143">
        <f t="shared" si="6"/>
        <v>4575</v>
      </c>
      <c r="T20" s="147">
        <f t="shared" si="17"/>
        <v>0</v>
      </c>
      <c r="U20" s="141">
        <f t="shared" si="7"/>
        <v>0</v>
      </c>
      <c r="V20" s="150">
        <f t="shared" si="18"/>
        <v>0</v>
      </c>
      <c r="W20"/>
      <c r="X20" s="66">
        <v>0</v>
      </c>
      <c r="Y20" s="143">
        <f t="shared" si="8"/>
        <v>4575</v>
      </c>
      <c r="Z20" s="147">
        <f t="shared" si="19"/>
        <v>0</v>
      </c>
      <c r="AA20" s="66">
        <v>0</v>
      </c>
      <c r="AB20" s="143">
        <f t="shared" si="9"/>
        <v>4575</v>
      </c>
      <c r="AC20" s="147">
        <f t="shared" si="10"/>
        <v>0</v>
      </c>
      <c r="AD20" s="66">
        <v>0</v>
      </c>
      <c r="AE20" s="143">
        <f t="shared" si="11"/>
        <v>4575</v>
      </c>
      <c r="AF20" s="147">
        <f t="shared" si="12"/>
        <v>0</v>
      </c>
      <c r="AG20" s="66">
        <v>0</v>
      </c>
      <c r="AH20" s="143">
        <f t="shared" si="13"/>
        <v>4575</v>
      </c>
      <c r="AI20" s="147">
        <f t="shared" si="14"/>
        <v>0</v>
      </c>
      <c r="AJ20" s="66">
        <v>0</v>
      </c>
      <c r="AK20" s="143">
        <f t="shared" si="15"/>
        <v>4575</v>
      </c>
      <c r="AL20" s="147">
        <f t="shared" si="16"/>
        <v>0</v>
      </c>
      <c r="AM20" s="141">
        <f t="shared" si="20"/>
        <v>0</v>
      </c>
      <c r="AN20" s="150">
        <f t="shared" si="21"/>
        <v>0</v>
      </c>
      <c r="AO20" s="287"/>
    </row>
    <row r="21" spans="1:41" s="43" customFormat="1" outlineLevel="1">
      <c r="A21"/>
      <c r="B21" s="40" t="s">
        <v>81</v>
      </c>
      <c r="C21" s="52" t="s">
        <v>113</v>
      </c>
      <c r="D21" s="60">
        <v>0</v>
      </c>
      <c r="E21" s="67">
        <v>104</v>
      </c>
      <c r="F21" s="66">
        <v>0</v>
      </c>
      <c r="G21" s="143">
        <f t="shared" si="0"/>
        <v>104</v>
      </c>
      <c r="H21" s="147">
        <f t="shared" si="1"/>
        <v>0</v>
      </c>
      <c r="I21" s="66">
        <v>275</v>
      </c>
      <c r="J21" s="143">
        <f t="shared" si="2"/>
        <v>379</v>
      </c>
      <c r="K21" s="147">
        <f t="shared" si="3"/>
        <v>2.6442307692307692</v>
      </c>
      <c r="L21" s="66">
        <v>2532.7600000000002</v>
      </c>
      <c r="M21" s="143">
        <f t="shared" si="4"/>
        <v>2911.76</v>
      </c>
      <c r="N21" s="147">
        <f t="shared" si="5"/>
        <v>6.682744063324539</v>
      </c>
      <c r="O21" s="66">
        <v>0</v>
      </c>
      <c r="P21" s="117"/>
      <c r="Q21" s="118"/>
      <c r="R21" s="66">
        <v>0</v>
      </c>
      <c r="S21" s="143">
        <f t="shared" si="6"/>
        <v>2911.76</v>
      </c>
      <c r="T21" s="147">
        <f t="shared" si="17"/>
        <v>0</v>
      </c>
      <c r="U21" s="141">
        <f t="shared" si="7"/>
        <v>2807.76</v>
      </c>
      <c r="V21" s="150">
        <f t="shared" si="18"/>
        <v>1.3002792354862787</v>
      </c>
      <c r="W21"/>
      <c r="X21" s="66">
        <v>0</v>
      </c>
      <c r="Y21" s="143">
        <f t="shared" si="8"/>
        <v>2911.76</v>
      </c>
      <c r="Z21" s="147">
        <f t="shared" si="19"/>
        <v>0</v>
      </c>
      <c r="AA21" s="66">
        <v>0</v>
      </c>
      <c r="AB21" s="143">
        <f t="shared" si="9"/>
        <v>2911.76</v>
      </c>
      <c r="AC21" s="147">
        <f t="shared" si="10"/>
        <v>0</v>
      </c>
      <c r="AD21" s="66">
        <v>3450</v>
      </c>
      <c r="AE21" s="143">
        <f t="shared" si="11"/>
        <v>6361.76</v>
      </c>
      <c r="AF21" s="147">
        <f t="shared" si="12"/>
        <v>1.1848503997582218</v>
      </c>
      <c r="AG21" s="66">
        <v>0</v>
      </c>
      <c r="AH21" s="143">
        <f t="shared" si="13"/>
        <v>6361.76</v>
      </c>
      <c r="AI21" s="147">
        <f t="shared" si="14"/>
        <v>0</v>
      </c>
      <c r="AJ21" s="66">
        <v>0</v>
      </c>
      <c r="AK21" s="143">
        <f t="shared" si="15"/>
        <v>6361.76</v>
      </c>
      <c r="AL21" s="147">
        <f t="shared" si="16"/>
        <v>0</v>
      </c>
      <c r="AM21" s="141">
        <f t="shared" si="20"/>
        <v>3450</v>
      </c>
      <c r="AN21" s="150">
        <f t="shared" si="21"/>
        <v>0.21578120811543777</v>
      </c>
      <c r="AO21" s="287"/>
    </row>
    <row r="22" spans="1:41" outlineLevel="1">
      <c r="B22" s="40" t="s">
        <v>82</v>
      </c>
      <c r="C22" s="52" t="s">
        <v>113</v>
      </c>
      <c r="D22" s="66">
        <v>0</v>
      </c>
      <c r="E22" s="67">
        <v>9254</v>
      </c>
      <c r="F22" s="66">
        <v>0</v>
      </c>
      <c r="G22" s="143">
        <f t="shared" si="0"/>
        <v>9254</v>
      </c>
      <c r="H22" s="147">
        <f t="shared" si="1"/>
        <v>0</v>
      </c>
      <c r="I22" s="66">
        <v>433</v>
      </c>
      <c r="J22" s="143">
        <f t="shared" si="2"/>
        <v>9687</v>
      </c>
      <c r="K22" s="147">
        <f t="shared" si="3"/>
        <v>4.6790577047763127E-2</v>
      </c>
      <c r="L22" s="66">
        <v>898</v>
      </c>
      <c r="M22" s="143">
        <f t="shared" si="4"/>
        <v>10585</v>
      </c>
      <c r="N22" s="147">
        <f t="shared" si="5"/>
        <v>9.2701558790131103E-2</v>
      </c>
      <c r="O22" s="66">
        <v>0</v>
      </c>
      <c r="P22" s="116"/>
      <c r="Q22" s="118"/>
      <c r="R22" s="66">
        <v>0</v>
      </c>
      <c r="S22" s="143">
        <f t="shared" si="6"/>
        <v>10585</v>
      </c>
      <c r="T22" s="147">
        <f t="shared" si="17"/>
        <v>0</v>
      </c>
      <c r="U22" s="141">
        <f t="shared" si="7"/>
        <v>1331</v>
      </c>
      <c r="V22" s="150">
        <f t="shared" si="18"/>
        <v>3.4166205528739502E-2</v>
      </c>
      <c r="X22" s="66">
        <v>0</v>
      </c>
      <c r="Y22" s="143">
        <f t="shared" si="8"/>
        <v>10585</v>
      </c>
      <c r="Z22" s="147">
        <f t="shared" si="19"/>
        <v>0</v>
      </c>
      <c r="AA22" s="66">
        <v>0</v>
      </c>
      <c r="AB22" s="143">
        <f t="shared" si="9"/>
        <v>10585</v>
      </c>
      <c r="AC22" s="147">
        <f t="shared" si="10"/>
        <v>0</v>
      </c>
      <c r="AD22" s="66">
        <v>0</v>
      </c>
      <c r="AE22" s="143">
        <f t="shared" si="11"/>
        <v>10585</v>
      </c>
      <c r="AF22" s="147">
        <f t="shared" si="12"/>
        <v>0</v>
      </c>
      <c r="AG22" s="66">
        <v>0</v>
      </c>
      <c r="AH22" s="143">
        <f t="shared" si="13"/>
        <v>10585</v>
      </c>
      <c r="AI22" s="147">
        <f t="shared" si="14"/>
        <v>0</v>
      </c>
      <c r="AJ22" s="66">
        <v>0</v>
      </c>
      <c r="AK22" s="143">
        <f t="shared" si="15"/>
        <v>10585</v>
      </c>
      <c r="AL22" s="147">
        <f t="shared" si="16"/>
        <v>0</v>
      </c>
      <c r="AM22" s="141">
        <f t="shared" si="20"/>
        <v>0</v>
      </c>
      <c r="AN22" s="150">
        <f t="shared" si="21"/>
        <v>0</v>
      </c>
      <c r="AO22" s="287"/>
    </row>
    <row r="23" spans="1:41" outlineLevel="1">
      <c r="B23" s="40" t="s">
        <v>83</v>
      </c>
      <c r="C23" s="52" t="s">
        <v>113</v>
      </c>
      <c r="D23" s="66">
        <v>0</v>
      </c>
      <c r="E23" s="67">
        <v>22363</v>
      </c>
      <c r="F23" s="66">
        <v>8778.9599999999991</v>
      </c>
      <c r="G23" s="143">
        <f t="shared" si="0"/>
        <v>31141.96</v>
      </c>
      <c r="H23" s="147">
        <f t="shared" si="1"/>
        <v>0.39256629253677944</v>
      </c>
      <c r="I23" s="66">
        <v>2082</v>
      </c>
      <c r="J23" s="143">
        <f t="shared" si="2"/>
        <v>33223.96</v>
      </c>
      <c r="K23" s="147">
        <f t="shared" si="3"/>
        <v>6.6855136927797737E-2</v>
      </c>
      <c r="L23" s="66">
        <v>35.6</v>
      </c>
      <c r="M23" s="143">
        <f t="shared" si="4"/>
        <v>33259.56</v>
      </c>
      <c r="N23" s="147">
        <f t="shared" si="5"/>
        <v>1.071515857832677E-3</v>
      </c>
      <c r="O23" s="66">
        <v>863.3</v>
      </c>
      <c r="P23" s="116"/>
      <c r="Q23" s="118"/>
      <c r="R23" s="66">
        <v>863.3</v>
      </c>
      <c r="S23" s="143">
        <f t="shared" si="6"/>
        <v>34122.86</v>
      </c>
      <c r="T23" s="147">
        <f t="shared" si="17"/>
        <v>2.5956446808075722E-2</v>
      </c>
      <c r="U23" s="141">
        <f t="shared" si="7"/>
        <v>11759.859999999999</v>
      </c>
      <c r="V23" s="150">
        <f t="shared" si="18"/>
        <v>0.11142161861199784</v>
      </c>
      <c r="X23" s="66">
        <v>0</v>
      </c>
      <c r="Y23" s="143">
        <f t="shared" si="8"/>
        <v>34122.86</v>
      </c>
      <c r="Z23" s="147">
        <f t="shared" si="19"/>
        <v>0</v>
      </c>
      <c r="AA23" s="66">
        <v>0</v>
      </c>
      <c r="AB23" s="143">
        <f t="shared" si="9"/>
        <v>34122.86</v>
      </c>
      <c r="AC23" s="147">
        <f t="shared" si="10"/>
        <v>0</v>
      </c>
      <c r="AD23" s="66">
        <v>5</v>
      </c>
      <c r="AE23" s="143">
        <f t="shared" si="11"/>
        <v>34127.86</v>
      </c>
      <c r="AF23" s="147">
        <f t="shared" si="12"/>
        <v>1.4652933546601896E-4</v>
      </c>
      <c r="AG23" s="66">
        <v>4550</v>
      </c>
      <c r="AH23" s="143">
        <f t="shared" si="13"/>
        <v>38677.86</v>
      </c>
      <c r="AI23" s="147">
        <f t="shared" si="14"/>
        <v>0.13332215966661842</v>
      </c>
      <c r="AJ23" s="66">
        <v>100</v>
      </c>
      <c r="AK23" s="143">
        <f t="shared" si="15"/>
        <v>38777.86</v>
      </c>
      <c r="AL23" s="147">
        <f t="shared" si="16"/>
        <v>2.5854584509070562E-3</v>
      </c>
      <c r="AM23" s="141">
        <f t="shared" si="20"/>
        <v>4655</v>
      </c>
      <c r="AN23" s="150">
        <f t="shared" si="21"/>
        <v>3.2487026946042663E-2</v>
      </c>
      <c r="AO23" s="287"/>
    </row>
    <row r="24" spans="1:41" outlineLevel="1">
      <c r="B24" s="40" t="s">
        <v>84</v>
      </c>
      <c r="C24" s="52" t="s">
        <v>113</v>
      </c>
      <c r="D24" s="66">
        <v>1186.7</v>
      </c>
      <c r="E24" s="67">
        <v>1787.7</v>
      </c>
      <c r="F24" s="66">
        <v>74</v>
      </c>
      <c r="G24" s="143">
        <f t="shared" si="0"/>
        <v>1861.7</v>
      </c>
      <c r="H24" s="147">
        <f t="shared" si="1"/>
        <v>4.1393969905465122E-2</v>
      </c>
      <c r="I24" s="66">
        <v>9707</v>
      </c>
      <c r="J24" s="143">
        <f t="shared" si="2"/>
        <v>11568.7</v>
      </c>
      <c r="K24" s="147">
        <f t="shared" si="3"/>
        <v>5.2140516732019124</v>
      </c>
      <c r="L24" s="66">
        <v>8806</v>
      </c>
      <c r="M24" s="143">
        <f t="shared" si="4"/>
        <v>20374.7</v>
      </c>
      <c r="N24" s="147">
        <f t="shared" si="5"/>
        <v>0.76119183659356704</v>
      </c>
      <c r="O24" s="66">
        <v>29</v>
      </c>
      <c r="P24" s="116"/>
      <c r="Q24" s="118"/>
      <c r="R24" s="66">
        <v>2038</v>
      </c>
      <c r="S24" s="143">
        <f t="shared" si="6"/>
        <v>22412.7</v>
      </c>
      <c r="T24" s="147">
        <f t="shared" si="17"/>
        <v>0.10002601265294703</v>
      </c>
      <c r="U24" s="141">
        <f t="shared" si="7"/>
        <v>21811.7</v>
      </c>
      <c r="V24" s="150">
        <f t="shared" si="18"/>
        <v>0.88169783170442839</v>
      </c>
      <c r="X24" s="66">
        <v>3000</v>
      </c>
      <c r="Y24" s="143">
        <f t="shared" si="8"/>
        <v>25412.7</v>
      </c>
      <c r="Z24" s="147">
        <f t="shared" si="19"/>
        <v>0.13385268173847861</v>
      </c>
      <c r="AA24" s="66">
        <v>0</v>
      </c>
      <c r="AB24" s="143">
        <f t="shared" si="9"/>
        <v>25412.7</v>
      </c>
      <c r="AC24" s="147">
        <f t="shared" si="10"/>
        <v>0</v>
      </c>
      <c r="AD24" s="66">
        <v>0</v>
      </c>
      <c r="AE24" s="143">
        <f t="shared" si="11"/>
        <v>25412.7</v>
      </c>
      <c r="AF24" s="147">
        <f t="shared" si="12"/>
        <v>0</v>
      </c>
      <c r="AG24" s="66">
        <v>0</v>
      </c>
      <c r="AH24" s="143">
        <f t="shared" si="13"/>
        <v>25412.7</v>
      </c>
      <c r="AI24" s="147">
        <f t="shared" si="14"/>
        <v>0</v>
      </c>
      <c r="AJ24" s="66">
        <v>0</v>
      </c>
      <c r="AK24" s="143">
        <f t="shared" si="15"/>
        <v>25412.7</v>
      </c>
      <c r="AL24" s="147">
        <f t="shared" si="16"/>
        <v>0</v>
      </c>
      <c r="AM24" s="141">
        <f t="shared" si="20"/>
        <v>3000</v>
      </c>
      <c r="AN24" s="150">
        <f t="shared" si="21"/>
        <v>0</v>
      </c>
      <c r="AO24" s="287"/>
    </row>
    <row r="25" spans="1:41" s="43" customFormat="1" outlineLevel="1">
      <c r="B25" s="40" t="s">
        <v>86</v>
      </c>
      <c r="C25" s="52" t="s">
        <v>113</v>
      </c>
      <c r="D25" s="60">
        <v>0</v>
      </c>
      <c r="E25" s="67">
        <v>7442</v>
      </c>
      <c r="F25" s="66">
        <v>0</v>
      </c>
      <c r="G25" s="143">
        <f t="shared" si="0"/>
        <v>7442</v>
      </c>
      <c r="H25" s="147">
        <f t="shared" si="1"/>
        <v>0</v>
      </c>
      <c r="I25" s="66">
        <v>0</v>
      </c>
      <c r="J25" s="143">
        <f t="shared" si="2"/>
        <v>7442</v>
      </c>
      <c r="K25" s="147">
        <f t="shared" si="3"/>
        <v>0</v>
      </c>
      <c r="L25" s="66">
        <v>0</v>
      </c>
      <c r="M25" s="143">
        <f t="shared" si="4"/>
        <v>7442</v>
      </c>
      <c r="N25" s="147">
        <f t="shared" si="5"/>
        <v>0</v>
      </c>
      <c r="O25" s="66">
        <v>970</v>
      </c>
      <c r="P25" s="117"/>
      <c r="Q25" s="201"/>
      <c r="R25" s="66">
        <v>3746.09</v>
      </c>
      <c r="S25" s="143">
        <f t="shared" si="6"/>
        <v>11188.09</v>
      </c>
      <c r="T25" s="147">
        <f t="shared" si="17"/>
        <v>0.50337140553614623</v>
      </c>
      <c r="U25" s="141">
        <f t="shared" si="7"/>
        <v>3746.09</v>
      </c>
      <c r="V25" s="150">
        <f t="shared" si="18"/>
        <v>0.10730324185482831</v>
      </c>
      <c r="X25" s="66">
        <v>0</v>
      </c>
      <c r="Y25" s="143">
        <f t="shared" si="8"/>
        <v>11188.09</v>
      </c>
      <c r="Z25" s="147">
        <f t="shared" si="19"/>
        <v>0</v>
      </c>
      <c r="AA25" s="66">
        <v>0</v>
      </c>
      <c r="AB25" s="143">
        <f t="shared" si="9"/>
        <v>11188.09</v>
      </c>
      <c r="AC25" s="147">
        <f t="shared" si="10"/>
        <v>0</v>
      </c>
      <c r="AD25" s="66">
        <v>0</v>
      </c>
      <c r="AE25" s="143">
        <f t="shared" si="11"/>
        <v>11188.09</v>
      </c>
      <c r="AF25" s="147">
        <f t="shared" si="12"/>
        <v>0</v>
      </c>
      <c r="AG25" s="66">
        <v>0</v>
      </c>
      <c r="AH25" s="143">
        <f t="shared" si="13"/>
        <v>11188.09</v>
      </c>
      <c r="AI25" s="147">
        <f t="shared" si="14"/>
        <v>0</v>
      </c>
      <c r="AJ25" s="66">
        <v>0</v>
      </c>
      <c r="AK25" s="143">
        <f t="shared" si="15"/>
        <v>11188.09</v>
      </c>
      <c r="AL25" s="147">
        <f t="shared" si="16"/>
        <v>0</v>
      </c>
      <c r="AM25" s="141">
        <f t="shared" si="20"/>
        <v>0</v>
      </c>
      <c r="AN25" s="150">
        <f t="shared" si="21"/>
        <v>0</v>
      </c>
      <c r="AO25" s="287"/>
    </row>
    <row r="26" spans="1:41" outlineLevel="1">
      <c r="B26" s="40" t="s">
        <v>87</v>
      </c>
      <c r="C26" s="52" t="s">
        <v>113</v>
      </c>
      <c r="D26" s="66">
        <v>0</v>
      </c>
      <c r="E26" s="67">
        <v>0</v>
      </c>
      <c r="F26" s="66">
        <v>0</v>
      </c>
      <c r="G26" s="143">
        <f t="shared" si="0"/>
        <v>0</v>
      </c>
      <c r="H26" s="147">
        <f t="shared" si="1"/>
        <v>0</v>
      </c>
      <c r="I26" s="66">
        <v>0</v>
      </c>
      <c r="J26" s="143">
        <f t="shared" si="2"/>
        <v>0</v>
      </c>
      <c r="K26" s="147">
        <f t="shared" si="3"/>
        <v>0</v>
      </c>
      <c r="L26" s="66">
        <v>0</v>
      </c>
      <c r="M26" s="143">
        <f t="shared" si="4"/>
        <v>0</v>
      </c>
      <c r="N26" s="147">
        <f t="shared" si="5"/>
        <v>0</v>
      </c>
      <c r="O26" s="66">
        <v>0</v>
      </c>
      <c r="P26" s="116"/>
      <c r="Q26" s="118"/>
      <c r="R26" s="66">
        <v>0</v>
      </c>
      <c r="S26" s="143">
        <f t="shared" si="6"/>
        <v>0</v>
      </c>
      <c r="T26" s="147">
        <f t="shared" si="17"/>
        <v>0</v>
      </c>
      <c r="U26" s="141">
        <f t="shared" si="7"/>
        <v>0</v>
      </c>
      <c r="V26" s="150">
        <f t="shared" si="18"/>
        <v>0</v>
      </c>
      <c r="X26" s="66">
        <v>0</v>
      </c>
      <c r="Y26" s="143">
        <f t="shared" si="8"/>
        <v>0</v>
      </c>
      <c r="Z26" s="147">
        <f t="shared" si="19"/>
        <v>0</v>
      </c>
      <c r="AA26" s="66">
        <v>10300</v>
      </c>
      <c r="AB26" s="143">
        <f t="shared" si="9"/>
        <v>10300</v>
      </c>
      <c r="AC26" s="147">
        <f t="shared" si="10"/>
        <v>0</v>
      </c>
      <c r="AD26" s="66">
        <v>0</v>
      </c>
      <c r="AE26" s="143">
        <f t="shared" si="11"/>
        <v>10300</v>
      </c>
      <c r="AF26" s="147">
        <f t="shared" si="12"/>
        <v>0</v>
      </c>
      <c r="AG26" s="66">
        <v>0</v>
      </c>
      <c r="AH26" s="143">
        <f t="shared" si="13"/>
        <v>10300</v>
      </c>
      <c r="AI26" s="147">
        <f t="shared" si="14"/>
        <v>0</v>
      </c>
      <c r="AJ26" s="66">
        <v>0</v>
      </c>
      <c r="AK26" s="143">
        <f t="shared" si="15"/>
        <v>10300</v>
      </c>
      <c r="AL26" s="147">
        <f t="shared" si="16"/>
        <v>0</v>
      </c>
      <c r="AM26" s="141">
        <f t="shared" si="20"/>
        <v>10300</v>
      </c>
      <c r="AN26" s="150">
        <f t="shared" si="21"/>
        <v>0</v>
      </c>
      <c r="AO26" s="287"/>
    </row>
    <row r="27" spans="1:41" outlineLevel="1">
      <c r="B27" s="40" t="s">
        <v>88</v>
      </c>
      <c r="C27" s="52" t="s">
        <v>113</v>
      </c>
      <c r="D27" s="68">
        <v>0</v>
      </c>
      <c r="E27" s="67">
        <v>0</v>
      </c>
      <c r="F27" s="66">
        <v>0</v>
      </c>
      <c r="G27" s="143">
        <f t="shared" si="0"/>
        <v>0</v>
      </c>
      <c r="H27" s="147">
        <f t="shared" si="1"/>
        <v>0</v>
      </c>
      <c r="I27" s="66">
        <v>0</v>
      </c>
      <c r="J27" s="143">
        <f t="shared" si="2"/>
        <v>0</v>
      </c>
      <c r="K27" s="147">
        <f t="shared" si="3"/>
        <v>0</v>
      </c>
      <c r="L27" s="66">
        <v>0</v>
      </c>
      <c r="M27" s="143">
        <f t="shared" si="4"/>
        <v>0</v>
      </c>
      <c r="N27" s="147">
        <f t="shared" si="5"/>
        <v>0</v>
      </c>
      <c r="O27" s="66">
        <v>0</v>
      </c>
      <c r="P27" s="118"/>
      <c r="Q27" s="118"/>
      <c r="R27" s="66">
        <v>0</v>
      </c>
      <c r="S27" s="143">
        <f t="shared" si="6"/>
        <v>0</v>
      </c>
      <c r="T27" s="147">
        <f t="shared" si="17"/>
        <v>0</v>
      </c>
      <c r="U27" s="141">
        <f t="shared" si="7"/>
        <v>0</v>
      </c>
      <c r="V27" s="150">
        <f t="shared" si="18"/>
        <v>0</v>
      </c>
      <c r="X27" s="66">
        <v>0</v>
      </c>
      <c r="Y27" s="143">
        <f t="shared" si="8"/>
        <v>0</v>
      </c>
      <c r="Z27" s="147">
        <f t="shared" si="19"/>
        <v>0</v>
      </c>
      <c r="AA27" s="66">
        <v>0</v>
      </c>
      <c r="AB27" s="143">
        <f t="shared" si="9"/>
        <v>0</v>
      </c>
      <c r="AC27" s="147">
        <f t="shared" si="10"/>
        <v>0</v>
      </c>
      <c r="AD27" s="66">
        <v>0</v>
      </c>
      <c r="AE27" s="143">
        <f t="shared" si="11"/>
        <v>0</v>
      </c>
      <c r="AF27" s="147">
        <f t="shared" si="12"/>
        <v>0</v>
      </c>
      <c r="AG27" s="66">
        <v>0</v>
      </c>
      <c r="AH27" s="143">
        <f t="shared" si="13"/>
        <v>0</v>
      </c>
      <c r="AI27" s="147">
        <f t="shared" si="14"/>
        <v>0</v>
      </c>
      <c r="AJ27" s="66">
        <v>0</v>
      </c>
      <c r="AK27" s="143">
        <f t="shared" si="15"/>
        <v>0</v>
      </c>
      <c r="AL27" s="147">
        <f t="shared" si="16"/>
        <v>0</v>
      </c>
      <c r="AM27" s="141">
        <f t="shared" si="20"/>
        <v>0</v>
      </c>
      <c r="AN27" s="150">
        <f t="shared" si="21"/>
        <v>0</v>
      </c>
      <c r="AO27" s="287"/>
    </row>
    <row r="28" spans="1:41" outlineLevel="1">
      <c r="B28" s="339" t="s">
        <v>95</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1"/>
      <c r="AO28" s="287"/>
    </row>
    <row r="29" spans="1:41" outlineLevel="1">
      <c r="B29" s="40" t="s">
        <v>114</v>
      </c>
      <c r="C29" s="38" t="s">
        <v>113</v>
      </c>
      <c r="D29" s="145">
        <f>SUM(D14:D27)</f>
        <v>1186.7</v>
      </c>
      <c r="E29" s="161">
        <f>SUM(E14:E27)</f>
        <v>137163.31</v>
      </c>
      <c r="F29" s="206">
        <f t="shared" ref="F29:O29" si="22">SUM(F14:F27)</f>
        <v>19664.37</v>
      </c>
      <c r="G29" s="144">
        <f t="shared" si="22"/>
        <v>156827.68</v>
      </c>
      <c r="H29" s="149">
        <f>IFERROR((G29-E29)/E29,0)</f>
        <v>0.14336465050311192</v>
      </c>
      <c r="I29" s="206">
        <f t="shared" si="22"/>
        <v>13597</v>
      </c>
      <c r="J29" s="144">
        <f t="shared" si="22"/>
        <v>170424.68</v>
      </c>
      <c r="K29" s="149">
        <f t="shared" si="3"/>
        <v>8.67002559752207E-2</v>
      </c>
      <c r="L29" s="145">
        <f t="shared" si="22"/>
        <v>12290.36</v>
      </c>
      <c r="M29" s="161">
        <f t="shared" si="22"/>
        <v>182715.03999999998</v>
      </c>
      <c r="N29" s="149">
        <f t="shared" si="5"/>
        <v>7.2116080839934607E-2</v>
      </c>
      <c r="O29" s="145">
        <f t="shared" si="22"/>
        <v>2854.64</v>
      </c>
      <c r="P29" s="118"/>
      <c r="Q29" s="118"/>
      <c r="R29" s="145">
        <f>SUM(R14:R27)</f>
        <v>7649.73</v>
      </c>
      <c r="S29" s="144">
        <f>M29+R29</f>
        <v>190364.77</v>
      </c>
      <c r="T29" s="149">
        <f>IFERROR((S29-M29)/M29,0)</f>
        <v>4.1866996827409561E-2</v>
      </c>
      <c r="U29" s="141">
        <f>D29+F29+I29+L29+R29</f>
        <v>54388.160000000003</v>
      </c>
      <c r="V29" s="150">
        <f>IFERROR((S29/E29)^(1/4)-1,0)</f>
        <v>8.5393347449631563E-2</v>
      </c>
      <c r="X29" s="206">
        <f>SUM(X14:X27)</f>
        <v>3005</v>
      </c>
      <c r="Y29" s="144">
        <f>SUM(Y14:Y27)</f>
        <v>193369.77</v>
      </c>
      <c r="Z29" s="149">
        <f>IFERROR((Y29-S29)/S29,0)</f>
        <v>1.5785483837161676E-2</v>
      </c>
      <c r="AA29" s="206">
        <f>SUM(AA14:AA27)</f>
        <v>10300</v>
      </c>
      <c r="AB29" s="144">
        <f>SUM(AB14:AB27)</f>
        <v>203669.77</v>
      </c>
      <c r="AC29" s="149">
        <f t="shared" ref="AC29" si="23">IFERROR((AB29-Y29)/Y29,0)</f>
        <v>5.3265823298026371E-2</v>
      </c>
      <c r="AD29" s="206">
        <f>SUM(AD14:AD27)</f>
        <v>8825</v>
      </c>
      <c r="AE29" s="144">
        <f>SUM(AE14:AE27)</f>
        <v>212494.77</v>
      </c>
      <c r="AF29" s="149">
        <f t="shared" ref="AF29" si="24">IFERROR((AE29-AB29)/AB29,0)</f>
        <v>4.3329945332584212E-2</v>
      </c>
      <c r="AG29" s="206">
        <f>SUM(AG14:AG27)</f>
        <v>10250</v>
      </c>
      <c r="AH29" s="144">
        <f>SUM(AH14:AH27)</f>
        <v>222744.77</v>
      </c>
      <c r="AI29" s="149">
        <f t="shared" ref="AI29" si="25">IFERROR((AH29-AE29)/AE29,0)</f>
        <v>4.8236481302575122E-2</v>
      </c>
      <c r="AJ29" s="206">
        <f>SUM(AJ14:AJ27)</f>
        <v>100</v>
      </c>
      <c r="AK29" s="144">
        <f>SUM(AK14:AK27)</f>
        <v>222844.77</v>
      </c>
      <c r="AL29" s="149">
        <f t="shared" ref="AL29" si="26">IFERROR((AK29-AH29)/AH29,0)</f>
        <v>4.489443231371942E-4</v>
      </c>
      <c r="AM29" s="145">
        <f>SUM(AM14:AM27)</f>
        <v>32480</v>
      </c>
      <c r="AN29" s="150">
        <f t="shared" ref="AN29" si="27">IFERROR((AK29/Y29)^(1/4)-1,0)</f>
        <v>3.610427668817251E-2</v>
      </c>
      <c r="AO29" s="287"/>
    </row>
    <row r="30" spans="1:41" outlineLevel="1">
      <c r="R30" s="43"/>
    </row>
    <row r="31" spans="1:41" outlineLevel="1"/>
    <row r="32" spans="1:41" ht="17.25" customHeight="1">
      <c r="B32" s="332" t="s">
        <v>115</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42"/>
    </row>
    <row r="33" spans="2:41" ht="5.45" customHeight="1" outlineLevel="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spans="2:41" ht="15" customHeight="1" outlineLevel="1">
      <c r="B34" s="343"/>
      <c r="C34" s="344" t="s">
        <v>93</v>
      </c>
      <c r="D34" s="347" t="s">
        <v>106</v>
      </c>
      <c r="E34" s="348"/>
      <c r="F34" s="348"/>
      <c r="G34" s="348"/>
      <c r="H34" s="348"/>
      <c r="I34" s="348"/>
      <c r="J34" s="348"/>
      <c r="K34" s="348"/>
      <c r="L34" s="348"/>
      <c r="M34" s="348"/>
      <c r="N34" s="348"/>
      <c r="O34" s="348"/>
      <c r="P34" s="348"/>
      <c r="Q34" s="349"/>
      <c r="R34" s="347"/>
      <c r="S34" s="348"/>
      <c r="T34" s="349"/>
      <c r="U34" s="355" t="str">
        <f xml:space="preserve"> D35&amp;" - "&amp;R35</f>
        <v>2019 - 2023</v>
      </c>
      <c r="V34" s="356"/>
      <c r="X34" s="347" t="s">
        <v>107</v>
      </c>
      <c r="Y34" s="348"/>
      <c r="Z34" s="348"/>
      <c r="AA34" s="348"/>
      <c r="AB34" s="348"/>
      <c r="AC34" s="348"/>
      <c r="AD34" s="348"/>
      <c r="AE34" s="348"/>
      <c r="AF34" s="348"/>
      <c r="AG34" s="348"/>
      <c r="AH34" s="348"/>
      <c r="AI34" s="348"/>
      <c r="AJ34" s="348"/>
      <c r="AK34" s="348"/>
      <c r="AL34" s="348"/>
      <c r="AM34" s="348"/>
      <c r="AN34" s="350"/>
    </row>
    <row r="35" spans="2:41" ht="15" customHeight="1" outlineLevel="1">
      <c r="B35" s="343"/>
      <c r="C35" s="345"/>
      <c r="D35" s="347">
        <f>$C$3-5</f>
        <v>2019</v>
      </c>
      <c r="E35" s="349"/>
      <c r="F35" s="347">
        <f>$C$3-4</f>
        <v>2020</v>
      </c>
      <c r="G35" s="348"/>
      <c r="H35" s="349"/>
      <c r="I35" s="347">
        <f>$C$3-3</f>
        <v>2021</v>
      </c>
      <c r="J35" s="348"/>
      <c r="K35" s="349"/>
      <c r="L35" s="347">
        <f>$C$3-2</f>
        <v>2022</v>
      </c>
      <c r="M35" s="348"/>
      <c r="N35" s="349"/>
      <c r="O35" s="347" t="str">
        <f>$C$3-1&amp;""&amp;" ("&amp;"Σεπ"&amp;")"</f>
        <v>2023 (Σεπ)</v>
      </c>
      <c r="P35" s="348"/>
      <c r="Q35" s="349"/>
      <c r="R35" s="347">
        <f>$C$3-1</f>
        <v>2023</v>
      </c>
      <c r="S35" s="348"/>
      <c r="T35" s="349"/>
      <c r="U35" s="357"/>
      <c r="V35" s="358"/>
      <c r="X35" s="347">
        <f>$C$3</f>
        <v>2024</v>
      </c>
      <c r="Y35" s="348"/>
      <c r="Z35" s="349"/>
      <c r="AA35" s="347">
        <f>$C$3+1</f>
        <v>2025</v>
      </c>
      <c r="AB35" s="348"/>
      <c r="AC35" s="349"/>
      <c r="AD35" s="347">
        <f>$C$3+2</f>
        <v>2026</v>
      </c>
      <c r="AE35" s="348"/>
      <c r="AF35" s="349"/>
      <c r="AG35" s="347">
        <f>$C$3+3</f>
        <v>2027</v>
      </c>
      <c r="AH35" s="348"/>
      <c r="AI35" s="349"/>
      <c r="AJ35" s="347">
        <f>$C$3+4</f>
        <v>2028</v>
      </c>
      <c r="AK35" s="348"/>
      <c r="AL35" s="349"/>
      <c r="AM35" s="337" t="str">
        <f>X35&amp;" - "&amp;AJ35</f>
        <v>2024 - 2028</v>
      </c>
      <c r="AN35" s="338"/>
    </row>
    <row r="36" spans="2:41" ht="29.1" outlineLevel="1">
      <c r="B36" s="343"/>
      <c r="C36" s="346"/>
      <c r="D36" s="54" t="s">
        <v>108</v>
      </c>
      <c r="E36" s="55" t="s">
        <v>109</v>
      </c>
      <c r="F36" s="54" t="s">
        <v>108</v>
      </c>
      <c r="G36" s="9" t="s">
        <v>109</v>
      </c>
      <c r="H36" s="55" t="s">
        <v>110</v>
      </c>
      <c r="I36" s="54" t="s">
        <v>108</v>
      </c>
      <c r="J36" s="9" t="s">
        <v>109</v>
      </c>
      <c r="K36" s="55" t="s">
        <v>110</v>
      </c>
      <c r="L36" s="54" t="s">
        <v>108</v>
      </c>
      <c r="M36" s="9" t="s">
        <v>109</v>
      </c>
      <c r="N36" s="55" t="s">
        <v>110</v>
      </c>
      <c r="O36" s="54" t="s">
        <v>108</v>
      </c>
      <c r="P36" s="9" t="s">
        <v>109</v>
      </c>
      <c r="Q36" s="55" t="s">
        <v>110</v>
      </c>
      <c r="R36" s="54" t="s">
        <v>108</v>
      </c>
      <c r="S36" s="9" t="s">
        <v>109</v>
      </c>
      <c r="T36" s="55" t="s">
        <v>110</v>
      </c>
      <c r="U36" s="9" t="s">
        <v>111</v>
      </c>
      <c r="V36" s="48" t="s">
        <v>112</v>
      </c>
      <c r="X36" s="54" t="s">
        <v>108</v>
      </c>
      <c r="Y36" s="9" t="s">
        <v>109</v>
      </c>
      <c r="Z36" s="55" t="s">
        <v>110</v>
      </c>
      <c r="AA36" s="54" t="s">
        <v>108</v>
      </c>
      <c r="AB36" s="9" t="s">
        <v>109</v>
      </c>
      <c r="AC36" s="55" t="s">
        <v>110</v>
      </c>
      <c r="AD36" s="54" t="s">
        <v>108</v>
      </c>
      <c r="AE36" s="9" t="s">
        <v>109</v>
      </c>
      <c r="AF36" s="55" t="s">
        <v>110</v>
      </c>
      <c r="AG36" s="54" t="s">
        <v>108</v>
      </c>
      <c r="AH36" s="9" t="s">
        <v>109</v>
      </c>
      <c r="AI36" s="55" t="s">
        <v>110</v>
      </c>
      <c r="AJ36" s="54" t="s">
        <v>108</v>
      </c>
      <c r="AK36" s="9" t="s">
        <v>109</v>
      </c>
      <c r="AL36" s="55" t="s">
        <v>110</v>
      </c>
      <c r="AM36" s="9" t="s">
        <v>111</v>
      </c>
      <c r="AN36" s="48" t="s">
        <v>112</v>
      </c>
    </row>
    <row r="37" spans="2:41" ht="14.25" customHeight="1" outlineLevel="1">
      <c r="B37" s="40" t="s">
        <v>74</v>
      </c>
      <c r="C37" s="52" t="s">
        <v>113</v>
      </c>
      <c r="D37" s="66">
        <v>1501</v>
      </c>
      <c r="E37" s="67">
        <v>285652.47999999998</v>
      </c>
      <c r="F37" s="66">
        <v>2162</v>
      </c>
      <c r="G37" s="143">
        <f t="shared" ref="G37:G50" si="28">E37+F37</f>
        <v>287814.48</v>
      </c>
      <c r="H37" s="147">
        <f t="shared" ref="H37:H50" si="29">IFERROR((G37-E37)/E37,0)</f>
        <v>7.5686372476094031E-3</v>
      </c>
      <c r="I37" s="66">
        <v>1396.5</v>
      </c>
      <c r="J37" s="143">
        <f t="shared" si="2"/>
        <v>289210.98</v>
      </c>
      <c r="K37" s="147">
        <f t="shared" si="3"/>
        <v>4.8520838840352999E-3</v>
      </c>
      <c r="L37" s="66">
        <v>1042</v>
      </c>
      <c r="M37" s="143">
        <f t="shared" si="4"/>
        <v>290252.98</v>
      </c>
      <c r="N37" s="147">
        <f t="shared" si="5"/>
        <v>3.6029060860690697E-3</v>
      </c>
      <c r="O37" s="66">
        <v>525</v>
      </c>
      <c r="P37" s="116"/>
      <c r="Q37" s="118"/>
      <c r="R37" s="66">
        <v>568</v>
      </c>
      <c r="S37" s="143">
        <f t="shared" ref="S37:S50" si="30">M37+R37</f>
        <v>290820.98</v>
      </c>
      <c r="T37" s="147">
        <f t="shared" ref="T37:T50" si="31">IFERROR((S37-M37)/M37,0)</f>
        <v>1.9569135862102091E-3</v>
      </c>
      <c r="U37" s="141">
        <f t="shared" ref="U37" si="32">D37+F37+I37+L37+R37</f>
        <v>6669.5</v>
      </c>
      <c r="V37" s="150">
        <f>IFERROR((S37/E37)^(1/4)-1,0)</f>
        <v>4.4930440333605937E-3</v>
      </c>
      <c r="X37" s="66">
        <v>430</v>
      </c>
      <c r="Y37" s="143">
        <f t="shared" ref="Y37" si="33">S37+X37</f>
        <v>291250.98</v>
      </c>
      <c r="Z37" s="147">
        <f t="shared" ref="Z37" si="34">IFERROR((Y37-S37)/S37,0)</f>
        <v>1.4785728319875685E-3</v>
      </c>
      <c r="AA37" s="66">
        <v>800</v>
      </c>
      <c r="AB37" s="143">
        <f t="shared" ref="AB37:AB50" si="35">Y37+AA37</f>
        <v>292050.98</v>
      </c>
      <c r="AC37" s="147">
        <f t="shared" ref="AC37:AC52" si="36">IFERROR((AB37-Y37)/Y37,0)</f>
        <v>2.7467718735229665E-3</v>
      </c>
      <c r="AD37" s="66">
        <v>600</v>
      </c>
      <c r="AE37" s="143">
        <f t="shared" ref="AE37" si="37">AB37+AD37</f>
        <v>292650.98</v>
      </c>
      <c r="AF37" s="147">
        <f t="shared" ref="AF37" si="38">IFERROR((AE37-AB37)/AB37,0)</f>
        <v>2.0544358385648971E-3</v>
      </c>
      <c r="AG37" s="66">
        <v>600</v>
      </c>
      <c r="AH37" s="143">
        <f t="shared" ref="AH37" si="39">AE37+AG37</f>
        <v>293250.98</v>
      </c>
      <c r="AI37" s="147">
        <f t="shared" ref="AI37" si="40">IFERROR((AH37-AE37)/AE37,0)</f>
        <v>2.0502237853432101E-3</v>
      </c>
      <c r="AJ37" s="66">
        <v>600</v>
      </c>
      <c r="AK37" s="143">
        <f t="shared" ref="AK37" si="41">AH37+AJ37</f>
        <v>293850.98</v>
      </c>
      <c r="AL37" s="147">
        <f t="shared" ref="AL37" si="42">IFERROR((AK37-AH37)/AH37,0)</f>
        <v>2.0460289680873361E-3</v>
      </c>
      <c r="AM37" s="141">
        <f>X37+AA37+AD37+AG37+AJ37</f>
        <v>3030</v>
      </c>
      <c r="AN37" s="150">
        <f>IFERROR((AK37/Y37)^(1/4)-1,0)</f>
        <v>2.2243197386278002E-3</v>
      </c>
      <c r="AO37" s="287"/>
    </row>
    <row r="38" spans="2:41" ht="14.25" customHeight="1" outlineLevel="1">
      <c r="B38" s="40" t="s">
        <v>75</v>
      </c>
      <c r="C38" s="52" t="s">
        <v>113</v>
      </c>
      <c r="D38" s="66">
        <v>4285.5</v>
      </c>
      <c r="E38" s="67">
        <v>68023.989999999991</v>
      </c>
      <c r="F38" s="66">
        <v>8599</v>
      </c>
      <c r="G38" s="143">
        <f t="shared" si="28"/>
        <v>76622.989999999991</v>
      </c>
      <c r="H38" s="147">
        <f t="shared" si="29"/>
        <v>0.12641128519512015</v>
      </c>
      <c r="I38" s="66">
        <v>9995.5</v>
      </c>
      <c r="J38" s="143">
        <f t="shared" ref="J38:J50" si="43">G38+I38</f>
        <v>86618.489999999991</v>
      </c>
      <c r="K38" s="147">
        <f t="shared" ref="K38:K50" si="44">IFERROR((J38-G38)/G38,0)</f>
        <v>0.13045040398449606</v>
      </c>
      <c r="L38" s="66">
        <v>8797.5</v>
      </c>
      <c r="M38" s="143">
        <f t="shared" ref="M38:M50" si="45">J38+L38</f>
        <v>95415.989999999991</v>
      </c>
      <c r="N38" s="147">
        <f t="shared" ref="N38:N50" si="46">IFERROR((M38-J38)/J38,0)</f>
        <v>0.10156607440282094</v>
      </c>
      <c r="O38" s="66">
        <v>3915.5</v>
      </c>
      <c r="P38" s="116"/>
      <c r="Q38" s="118"/>
      <c r="R38" s="66">
        <v>5045</v>
      </c>
      <c r="S38" s="143">
        <f t="shared" ref="S38:S49" si="47">M38+R38</f>
        <v>100460.98999999999</v>
      </c>
      <c r="T38" s="147">
        <f t="shared" ref="T38:T49" si="48">IFERROR((S38-M38)/M38,0)</f>
        <v>5.2873737410260066E-2</v>
      </c>
      <c r="U38" s="141">
        <f t="shared" ref="U38:U50" si="49">D38+F38+I38+L38+R38</f>
        <v>36722.5</v>
      </c>
      <c r="V38" s="150">
        <f t="shared" ref="V38:V50" si="50">IFERROR((S38/E38)^(1/4)-1,0)</f>
        <v>0.10238637738460499</v>
      </c>
      <c r="X38" s="66">
        <v>2150</v>
      </c>
      <c r="Y38" s="143">
        <f t="shared" ref="Y38:Y50" si="51">S38+X38</f>
        <v>102610.98999999999</v>
      </c>
      <c r="Z38" s="147">
        <f t="shared" ref="Z38:Z50" si="52">IFERROR((Y38-S38)/S38,0)</f>
        <v>2.1401341953727514E-2</v>
      </c>
      <c r="AA38" s="66">
        <v>4736</v>
      </c>
      <c r="AB38" s="143">
        <f t="shared" si="35"/>
        <v>107346.98999999999</v>
      </c>
      <c r="AC38" s="147">
        <f t="shared" ref="AC38:AC50" si="53">IFERROR((AB38-Y38)/Y38,0)</f>
        <v>4.6154900171999122E-2</v>
      </c>
      <c r="AD38" s="66">
        <v>2006</v>
      </c>
      <c r="AE38" s="143">
        <f t="shared" ref="AE38:AE50" si="54">AB38+AD38</f>
        <v>109352.98999999999</v>
      </c>
      <c r="AF38" s="147">
        <f t="shared" ref="AF38:AF50" si="55">IFERROR((AE38-AB38)/AB38,0)</f>
        <v>1.8687063326135182E-2</v>
      </c>
      <c r="AG38" s="66">
        <v>3006</v>
      </c>
      <c r="AH38" s="143">
        <f t="shared" ref="AH38:AH50" si="56">AE38+AG38</f>
        <v>112358.98999999999</v>
      </c>
      <c r="AI38" s="147">
        <f t="shared" ref="AI38:AI50" si="57">IFERROR((AH38-AE38)/AE38,0)</f>
        <v>2.7488960292718106E-2</v>
      </c>
      <c r="AJ38" s="66">
        <v>2756</v>
      </c>
      <c r="AK38" s="143">
        <f t="shared" ref="AK38:AK50" si="58">AH38+AJ38</f>
        <v>115114.98999999999</v>
      </c>
      <c r="AL38" s="147">
        <f t="shared" ref="AL38:AL50" si="59">IFERROR((AK38-AH38)/AH38,0)</f>
        <v>2.4528522372798119E-2</v>
      </c>
      <c r="AM38" s="141">
        <f t="shared" ref="AM38:AM50" si="60">X38+AA38+AD38+AG38+AJ38</f>
        <v>14654</v>
      </c>
      <c r="AN38" s="150">
        <f t="shared" ref="AN38:AN50" si="61">IFERROR((AK38/Y38)^(1/4)-1,0)</f>
        <v>2.9163797012503156E-2</v>
      </c>
      <c r="AO38" s="287"/>
    </row>
    <row r="39" spans="2:41" ht="14.25" customHeight="1" outlineLevel="1">
      <c r="B39" s="40" t="s">
        <v>76</v>
      </c>
      <c r="C39" s="52" t="s">
        <v>113</v>
      </c>
      <c r="D39" s="66">
        <v>4999.5</v>
      </c>
      <c r="E39" s="67">
        <v>48135.7</v>
      </c>
      <c r="F39" s="66">
        <v>6350.5</v>
      </c>
      <c r="G39" s="143">
        <f t="shared" si="28"/>
        <v>54486.2</v>
      </c>
      <c r="H39" s="147">
        <f t="shared" si="29"/>
        <v>0.13192910874880806</v>
      </c>
      <c r="I39" s="66">
        <v>9547</v>
      </c>
      <c r="J39" s="143">
        <f t="shared" si="43"/>
        <v>64033.2</v>
      </c>
      <c r="K39" s="147">
        <f t="shared" si="44"/>
        <v>0.17521867922519832</v>
      </c>
      <c r="L39" s="66">
        <v>2958</v>
      </c>
      <c r="M39" s="143">
        <f t="shared" si="45"/>
        <v>66991.199999999997</v>
      </c>
      <c r="N39" s="147">
        <f t="shared" si="46"/>
        <v>4.6194786454526716E-2</v>
      </c>
      <c r="O39" s="66">
        <v>5692</v>
      </c>
      <c r="P39" s="116"/>
      <c r="Q39" s="118"/>
      <c r="R39" s="66">
        <v>6597</v>
      </c>
      <c r="S39" s="143">
        <f t="shared" si="47"/>
        <v>73588.2</v>
      </c>
      <c r="T39" s="147">
        <f t="shared" si="48"/>
        <v>9.8475620678536893E-2</v>
      </c>
      <c r="U39" s="141">
        <f t="shared" si="49"/>
        <v>30452</v>
      </c>
      <c r="V39" s="150">
        <f t="shared" si="50"/>
        <v>0.11194990495122314</v>
      </c>
      <c r="X39" s="66">
        <v>1900</v>
      </c>
      <c r="Y39" s="143">
        <f t="shared" si="51"/>
        <v>75488.2</v>
      </c>
      <c r="Z39" s="147">
        <f t="shared" si="52"/>
        <v>2.5819356907765104E-2</v>
      </c>
      <c r="AA39" s="66">
        <v>6300</v>
      </c>
      <c r="AB39" s="143">
        <f t="shared" si="35"/>
        <v>81788.2</v>
      </c>
      <c r="AC39" s="147">
        <f t="shared" si="53"/>
        <v>8.3456752181135602E-2</v>
      </c>
      <c r="AD39" s="66">
        <v>7200</v>
      </c>
      <c r="AE39" s="143">
        <f t="shared" si="54"/>
        <v>88988.2</v>
      </c>
      <c r="AF39" s="147">
        <f t="shared" si="55"/>
        <v>8.8032258932217611E-2</v>
      </c>
      <c r="AG39" s="66">
        <v>7750</v>
      </c>
      <c r="AH39" s="143">
        <f t="shared" si="56"/>
        <v>96738.2</v>
      </c>
      <c r="AI39" s="147">
        <f t="shared" si="57"/>
        <v>8.7090198475752972E-2</v>
      </c>
      <c r="AJ39" s="66">
        <v>3700</v>
      </c>
      <c r="AK39" s="143">
        <f t="shared" si="58"/>
        <v>100438.2</v>
      </c>
      <c r="AL39" s="147">
        <f t="shared" si="59"/>
        <v>3.8247558875397727E-2</v>
      </c>
      <c r="AM39" s="141">
        <f t="shared" si="60"/>
        <v>26850</v>
      </c>
      <c r="AN39" s="150">
        <f t="shared" si="61"/>
        <v>7.4001685103475712E-2</v>
      </c>
      <c r="AO39" s="287"/>
    </row>
    <row r="40" spans="2:41" ht="14.25" customHeight="1" outlineLevel="1">
      <c r="B40" s="40" t="s">
        <v>77</v>
      </c>
      <c r="C40" s="52" t="s">
        <v>113</v>
      </c>
      <c r="D40" s="66">
        <v>276</v>
      </c>
      <c r="E40" s="67">
        <v>67430.150000000009</v>
      </c>
      <c r="F40" s="66">
        <v>813.5</v>
      </c>
      <c r="G40" s="143">
        <f t="shared" si="28"/>
        <v>68243.650000000009</v>
      </c>
      <c r="H40" s="147">
        <f t="shared" si="29"/>
        <v>1.2064336205688404E-2</v>
      </c>
      <c r="I40" s="66">
        <v>529.5</v>
      </c>
      <c r="J40" s="143">
        <f t="shared" si="43"/>
        <v>68773.150000000009</v>
      </c>
      <c r="K40" s="147">
        <f t="shared" si="44"/>
        <v>7.7589636544938599E-3</v>
      </c>
      <c r="L40" s="66">
        <v>55</v>
      </c>
      <c r="M40" s="143">
        <f t="shared" si="45"/>
        <v>68828.150000000009</v>
      </c>
      <c r="N40" s="147">
        <f t="shared" si="46"/>
        <v>7.9973070885948935E-4</v>
      </c>
      <c r="O40" s="66">
        <v>0</v>
      </c>
      <c r="P40" s="116"/>
      <c r="Q40" s="118"/>
      <c r="R40" s="66">
        <v>9</v>
      </c>
      <c r="S40" s="143">
        <f t="shared" si="47"/>
        <v>68837.150000000009</v>
      </c>
      <c r="T40" s="147">
        <f t="shared" si="48"/>
        <v>1.3076045193717977E-4</v>
      </c>
      <c r="U40" s="141">
        <f t="shared" si="49"/>
        <v>1683</v>
      </c>
      <c r="V40" s="150">
        <f t="shared" si="50"/>
        <v>5.1761810919892515E-3</v>
      </c>
      <c r="X40" s="66">
        <v>200</v>
      </c>
      <c r="Y40" s="143">
        <f t="shared" si="51"/>
        <v>69037.150000000009</v>
      </c>
      <c r="Z40" s="147">
        <f t="shared" si="52"/>
        <v>2.9054079083750558E-3</v>
      </c>
      <c r="AA40" s="66">
        <v>325</v>
      </c>
      <c r="AB40" s="143">
        <f t="shared" si="35"/>
        <v>69362.150000000009</v>
      </c>
      <c r="AC40" s="147">
        <f t="shared" si="53"/>
        <v>4.7076103228479152E-3</v>
      </c>
      <c r="AD40" s="66">
        <v>300</v>
      </c>
      <c r="AE40" s="143">
        <f t="shared" si="54"/>
        <v>69662.150000000009</v>
      </c>
      <c r="AF40" s="147">
        <f t="shared" si="55"/>
        <v>4.3251254466593085E-3</v>
      </c>
      <c r="AG40" s="66">
        <v>300</v>
      </c>
      <c r="AH40" s="143">
        <f t="shared" si="56"/>
        <v>69962.150000000009</v>
      </c>
      <c r="AI40" s="147">
        <f t="shared" si="57"/>
        <v>4.3064992969639891E-3</v>
      </c>
      <c r="AJ40" s="66">
        <v>300</v>
      </c>
      <c r="AK40" s="143">
        <f t="shared" si="58"/>
        <v>70262.150000000009</v>
      </c>
      <c r="AL40" s="147">
        <f t="shared" si="59"/>
        <v>4.2880328863535494E-3</v>
      </c>
      <c r="AM40" s="141">
        <f t="shared" si="60"/>
        <v>1425</v>
      </c>
      <c r="AN40" s="150">
        <f t="shared" si="61"/>
        <v>4.4068018912950535E-3</v>
      </c>
      <c r="AO40" s="287"/>
    </row>
    <row r="41" spans="2:41" ht="14.25" customHeight="1" outlineLevel="1">
      <c r="B41" s="40" t="s">
        <v>78</v>
      </c>
      <c r="C41" s="52" t="s">
        <v>113</v>
      </c>
      <c r="D41" s="66">
        <v>18647</v>
      </c>
      <c r="E41" s="67">
        <v>89796.930000000008</v>
      </c>
      <c r="F41" s="66">
        <v>18227</v>
      </c>
      <c r="G41" s="143">
        <f t="shared" si="28"/>
        <v>108023.93000000001</v>
      </c>
      <c r="H41" s="147">
        <f t="shared" si="29"/>
        <v>0.20298021324337032</v>
      </c>
      <c r="I41" s="66">
        <v>14473</v>
      </c>
      <c r="J41" s="143">
        <f t="shared" si="43"/>
        <v>122496.93000000001</v>
      </c>
      <c r="K41" s="147">
        <f t="shared" si="44"/>
        <v>0.13397957285945808</v>
      </c>
      <c r="L41" s="66">
        <v>10421.5</v>
      </c>
      <c r="M41" s="143">
        <f t="shared" si="45"/>
        <v>132918.43</v>
      </c>
      <c r="N41" s="147">
        <f t="shared" si="46"/>
        <v>8.5075601486502436E-2</v>
      </c>
      <c r="O41" s="66">
        <v>7263</v>
      </c>
      <c r="P41" s="116"/>
      <c r="Q41" s="118"/>
      <c r="R41" s="66">
        <v>9951.5</v>
      </c>
      <c r="S41" s="143">
        <f t="shared" si="47"/>
        <v>142869.93</v>
      </c>
      <c r="T41" s="147">
        <f t="shared" si="48"/>
        <v>7.4869226186315932E-2</v>
      </c>
      <c r="U41" s="141">
        <f t="shared" si="49"/>
        <v>71720</v>
      </c>
      <c r="V41" s="150">
        <f t="shared" si="50"/>
        <v>0.12310364231249982</v>
      </c>
      <c r="X41" s="66">
        <v>2700</v>
      </c>
      <c r="Y41" s="143">
        <f t="shared" si="51"/>
        <v>145569.93</v>
      </c>
      <c r="Z41" s="147">
        <f t="shared" si="52"/>
        <v>1.8898308412414005E-2</v>
      </c>
      <c r="AA41" s="66">
        <v>4000</v>
      </c>
      <c r="AB41" s="143">
        <f t="shared" si="35"/>
        <v>149569.93</v>
      </c>
      <c r="AC41" s="147">
        <f t="shared" si="53"/>
        <v>2.7478202400729328E-2</v>
      </c>
      <c r="AD41" s="66">
        <v>3556</v>
      </c>
      <c r="AE41" s="143">
        <f t="shared" si="54"/>
        <v>153125.93</v>
      </c>
      <c r="AF41" s="147">
        <f t="shared" si="55"/>
        <v>2.3774832280793339E-2</v>
      </c>
      <c r="AG41" s="66">
        <v>4700</v>
      </c>
      <c r="AH41" s="143">
        <f t="shared" si="56"/>
        <v>157825.93</v>
      </c>
      <c r="AI41" s="147">
        <f t="shared" si="57"/>
        <v>3.069369113382691E-2</v>
      </c>
      <c r="AJ41" s="66">
        <v>7950</v>
      </c>
      <c r="AK41" s="143">
        <f t="shared" si="58"/>
        <v>165775.93</v>
      </c>
      <c r="AL41" s="147">
        <f t="shared" si="59"/>
        <v>5.0371950920865792E-2</v>
      </c>
      <c r="AM41" s="141">
        <f t="shared" si="60"/>
        <v>22906</v>
      </c>
      <c r="AN41" s="150">
        <f t="shared" si="61"/>
        <v>3.3028848734184102E-2</v>
      </c>
      <c r="AO41" s="287"/>
    </row>
    <row r="42" spans="2:41" ht="14.25" customHeight="1" outlineLevel="1">
      <c r="B42" s="40" t="s">
        <v>79</v>
      </c>
      <c r="C42" s="52" t="s">
        <v>113</v>
      </c>
      <c r="D42" s="66">
        <v>566</v>
      </c>
      <c r="E42" s="67">
        <v>151196.05999999997</v>
      </c>
      <c r="F42" s="66">
        <v>380</v>
      </c>
      <c r="G42" s="143">
        <f t="shared" si="28"/>
        <v>151576.05999999997</v>
      </c>
      <c r="H42" s="147">
        <f t="shared" si="29"/>
        <v>2.5132930051219595E-3</v>
      </c>
      <c r="I42" s="66">
        <v>406</v>
      </c>
      <c r="J42" s="143">
        <f t="shared" si="43"/>
        <v>151982.05999999997</v>
      </c>
      <c r="K42" s="147">
        <f t="shared" si="44"/>
        <v>2.6785232443698567E-3</v>
      </c>
      <c r="L42" s="66">
        <v>133</v>
      </c>
      <c r="M42" s="143">
        <f t="shared" si="45"/>
        <v>152115.05999999997</v>
      </c>
      <c r="N42" s="147">
        <f t="shared" si="46"/>
        <v>8.7510328521668958E-4</v>
      </c>
      <c r="O42" s="66">
        <v>0</v>
      </c>
      <c r="P42" s="116"/>
      <c r="Q42" s="118"/>
      <c r="R42" s="66">
        <v>8</v>
      </c>
      <c r="S42" s="143">
        <f t="shared" si="47"/>
        <v>152123.05999999997</v>
      </c>
      <c r="T42" s="147">
        <f t="shared" si="48"/>
        <v>5.2591768362711766E-5</v>
      </c>
      <c r="U42" s="141">
        <f t="shared" si="49"/>
        <v>1493</v>
      </c>
      <c r="V42" s="150">
        <f t="shared" si="50"/>
        <v>1.5292664749537721E-3</v>
      </c>
      <c r="X42" s="66">
        <v>200</v>
      </c>
      <c r="Y42" s="143">
        <f t="shared" si="51"/>
        <v>152323.05999999997</v>
      </c>
      <c r="Z42" s="147">
        <f t="shared" si="52"/>
        <v>1.3147250653516964E-3</v>
      </c>
      <c r="AA42" s="66">
        <v>400</v>
      </c>
      <c r="AB42" s="143">
        <f t="shared" si="35"/>
        <v>152723.05999999997</v>
      </c>
      <c r="AC42" s="147">
        <f t="shared" si="53"/>
        <v>2.6259976657506756E-3</v>
      </c>
      <c r="AD42" s="66">
        <v>350</v>
      </c>
      <c r="AE42" s="143">
        <f t="shared" si="54"/>
        <v>153073.05999999997</v>
      </c>
      <c r="AF42" s="147">
        <f t="shared" si="55"/>
        <v>2.291729880215863E-3</v>
      </c>
      <c r="AG42" s="66">
        <v>350</v>
      </c>
      <c r="AH42" s="143">
        <f t="shared" si="56"/>
        <v>153423.05999999997</v>
      </c>
      <c r="AI42" s="147">
        <f t="shared" si="57"/>
        <v>2.2864898630758413E-3</v>
      </c>
      <c r="AJ42" s="66">
        <v>350</v>
      </c>
      <c r="AK42" s="143">
        <f t="shared" si="58"/>
        <v>153773.05999999997</v>
      </c>
      <c r="AL42" s="147">
        <f t="shared" si="59"/>
        <v>2.2812737537629617E-3</v>
      </c>
      <c r="AM42" s="141">
        <f t="shared" si="60"/>
        <v>1650</v>
      </c>
      <c r="AN42" s="150">
        <f t="shared" si="61"/>
        <v>2.3713620050258566E-3</v>
      </c>
      <c r="AO42" s="287"/>
    </row>
    <row r="43" spans="2:41" ht="14.25" customHeight="1" outlineLevel="1">
      <c r="B43" s="40" t="s">
        <v>80</v>
      </c>
      <c r="C43" s="52" t="s">
        <v>113</v>
      </c>
      <c r="D43" s="66">
        <v>3795.5</v>
      </c>
      <c r="E43" s="67">
        <v>111543.70999999999</v>
      </c>
      <c r="F43" s="66">
        <v>4782</v>
      </c>
      <c r="G43" s="143">
        <f t="shared" si="28"/>
        <v>116325.70999999999</v>
      </c>
      <c r="H43" s="147">
        <f t="shared" si="29"/>
        <v>4.287108614192589E-2</v>
      </c>
      <c r="I43" s="66">
        <v>2304</v>
      </c>
      <c r="J43" s="143">
        <f t="shared" si="43"/>
        <v>118629.70999999999</v>
      </c>
      <c r="K43" s="147">
        <f t="shared" si="44"/>
        <v>1.9806455511855461E-2</v>
      </c>
      <c r="L43" s="66">
        <v>2719</v>
      </c>
      <c r="M43" s="143">
        <f t="shared" si="45"/>
        <v>121348.70999999999</v>
      </c>
      <c r="N43" s="147">
        <f t="shared" si="46"/>
        <v>2.2920059401645678E-2</v>
      </c>
      <c r="O43" s="66">
        <v>678</v>
      </c>
      <c r="P43" s="116"/>
      <c r="Q43" s="118"/>
      <c r="R43" s="66">
        <v>1018</v>
      </c>
      <c r="S43" s="143">
        <f t="shared" si="47"/>
        <v>122366.70999999999</v>
      </c>
      <c r="T43" s="147">
        <f t="shared" si="48"/>
        <v>8.3890467397634474E-3</v>
      </c>
      <c r="U43" s="141">
        <f t="shared" si="49"/>
        <v>14618.5</v>
      </c>
      <c r="V43" s="150">
        <f t="shared" si="50"/>
        <v>2.3421531126585071E-2</v>
      </c>
      <c r="X43" s="66">
        <v>1350</v>
      </c>
      <c r="Y43" s="143">
        <f t="shared" si="51"/>
        <v>123716.70999999999</v>
      </c>
      <c r="Z43" s="147">
        <f t="shared" si="52"/>
        <v>1.1032412328483785E-2</v>
      </c>
      <c r="AA43" s="66">
        <v>1345</v>
      </c>
      <c r="AB43" s="143">
        <f t="shared" si="35"/>
        <v>125061.70999999999</v>
      </c>
      <c r="AC43" s="147">
        <f t="shared" si="53"/>
        <v>1.0871611441979019E-2</v>
      </c>
      <c r="AD43" s="66">
        <v>1050</v>
      </c>
      <c r="AE43" s="143">
        <f t="shared" si="54"/>
        <v>126111.70999999999</v>
      </c>
      <c r="AF43" s="147">
        <f t="shared" si="55"/>
        <v>8.3958551342373303E-3</v>
      </c>
      <c r="AG43" s="66">
        <v>2050</v>
      </c>
      <c r="AH43" s="143">
        <f t="shared" si="56"/>
        <v>128161.70999999999</v>
      </c>
      <c r="AI43" s="147">
        <f t="shared" si="57"/>
        <v>1.6255429412542263E-2</v>
      </c>
      <c r="AJ43" s="66">
        <v>2050</v>
      </c>
      <c r="AK43" s="143">
        <f t="shared" si="58"/>
        <v>130211.70999999999</v>
      </c>
      <c r="AL43" s="147">
        <f t="shared" si="59"/>
        <v>1.5995417039925575E-2</v>
      </c>
      <c r="AM43" s="141">
        <f t="shared" si="60"/>
        <v>7845</v>
      </c>
      <c r="AN43" s="150">
        <f t="shared" si="61"/>
        <v>1.2873992679402368E-2</v>
      </c>
      <c r="AO43" s="287"/>
    </row>
    <row r="44" spans="2:41" ht="14.25" customHeight="1" outlineLevel="1">
      <c r="B44" s="40" t="s">
        <v>81</v>
      </c>
      <c r="C44" s="52" t="s">
        <v>113</v>
      </c>
      <c r="D44" s="66">
        <v>677.5</v>
      </c>
      <c r="E44" s="67">
        <v>84454.040000000008</v>
      </c>
      <c r="F44" s="66">
        <v>4562.5</v>
      </c>
      <c r="G44" s="143">
        <f t="shared" si="28"/>
        <v>89016.540000000008</v>
      </c>
      <c r="H44" s="147">
        <f t="shared" si="29"/>
        <v>5.4023466491360264E-2</v>
      </c>
      <c r="I44" s="66">
        <v>4295</v>
      </c>
      <c r="J44" s="143">
        <f t="shared" si="43"/>
        <v>93311.540000000008</v>
      </c>
      <c r="K44" s="147">
        <f t="shared" si="44"/>
        <v>4.824946015650574E-2</v>
      </c>
      <c r="L44" s="66">
        <v>5498.5</v>
      </c>
      <c r="M44" s="143">
        <f t="shared" si="45"/>
        <v>98810.040000000008</v>
      </c>
      <c r="N44" s="147">
        <f t="shared" si="46"/>
        <v>5.8926259281542236E-2</v>
      </c>
      <c r="O44" s="66">
        <v>2301.8000000000002</v>
      </c>
      <c r="P44" s="116"/>
      <c r="Q44" s="118"/>
      <c r="R44" s="66">
        <v>2870.3</v>
      </c>
      <c r="S44" s="143">
        <f t="shared" si="47"/>
        <v>101680.34000000001</v>
      </c>
      <c r="T44" s="147">
        <f t="shared" si="48"/>
        <v>2.9048667524069444E-2</v>
      </c>
      <c r="U44" s="141">
        <f t="shared" si="49"/>
        <v>17903.8</v>
      </c>
      <c r="V44" s="150">
        <f t="shared" si="50"/>
        <v>4.7500261449543446E-2</v>
      </c>
      <c r="X44" s="66">
        <v>1975</v>
      </c>
      <c r="Y44" s="143">
        <f t="shared" si="51"/>
        <v>103655.34000000001</v>
      </c>
      <c r="Z44" s="147">
        <f t="shared" si="52"/>
        <v>1.942361719089452E-2</v>
      </c>
      <c r="AA44" s="66">
        <v>2550</v>
      </c>
      <c r="AB44" s="143">
        <f t="shared" si="35"/>
        <v>106205.34000000001</v>
      </c>
      <c r="AC44" s="147">
        <f t="shared" si="53"/>
        <v>2.4600758629511995E-2</v>
      </c>
      <c r="AD44" s="66">
        <v>1550</v>
      </c>
      <c r="AE44" s="143">
        <f t="shared" si="54"/>
        <v>107755.34000000001</v>
      </c>
      <c r="AF44" s="147">
        <f t="shared" si="55"/>
        <v>1.459436973696426E-2</v>
      </c>
      <c r="AG44" s="66">
        <v>2050</v>
      </c>
      <c r="AH44" s="143">
        <f t="shared" si="56"/>
        <v>109805.34000000001</v>
      </c>
      <c r="AI44" s="147">
        <f t="shared" si="57"/>
        <v>1.9024579199508812E-2</v>
      </c>
      <c r="AJ44" s="66">
        <v>2000</v>
      </c>
      <c r="AK44" s="143">
        <f t="shared" si="58"/>
        <v>111805.34000000001</v>
      </c>
      <c r="AL44" s="147">
        <f t="shared" si="59"/>
        <v>1.8214050427784293E-2</v>
      </c>
      <c r="AM44" s="141">
        <f t="shared" si="60"/>
        <v>10125</v>
      </c>
      <c r="AN44" s="150">
        <f t="shared" si="61"/>
        <v>1.9102146976596845E-2</v>
      </c>
      <c r="AO44" s="287"/>
    </row>
    <row r="45" spans="2:41" ht="14.25" customHeight="1" outlineLevel="1">
      <c r="B45" s="40" t="s">
        <v>82</v>
      </c>
      <c r="C45" s="52" t="s">
        <v>113</v>
      </c>
      <c r="D45" s="66">
        <v>7608.5</v>
      </c>
      <c r="E45" s="67">
        <v>114076.09999999999</v>
      </c>
      <c r="F45" s="66">
        <v>7243</v>
      </c>
      <c r="G45" s="143">
        <f t="shared" si="28"/>
        <v>121319.09999999999</v>
      </c>
      <c r="H45" s="147">
        <f t="shared" si="29"/>
        <v>6.3492703554907645E-2</v>
      </c>
      <c r="I45" s="66">
        <v>4945.5</v>
      </c>
      <c r="J45" s="143">
        <f t="shared" si="43"/>
        <v>126264.59999999999</v>
      </c>
      <c r="K45" s="147">
        <f t="shared" si="44"/>
        <v>4.0764397361998238E-2</v>
      </c>
      <c r="L45" s="66">
        <v>9160</v>
      </c>
      <c r="M45" s="143">
        <f t="shared" si="45"/>
        <v>135424.59999999998</v>
      </c>
      <c r="N45" s="147">
        <f t="shared" si="46"/>
        <v>7.2546065959896808E-2</v>
      </c>
      <c r="O45" s="66">
        <v>1923.3</v>
      </c>
      <c r="P45" s="116"/>
      <c r="Q45" s="118"/>
      <c r="R45" s="66">
        <v>3167.3</v>
      </c>
      <c r="S45" s="143">
        <f t="shared" si="47"/>
        <v>138591.89999999997</v>
      </c>
      <c r="T45" s="147">
        <f t="shared" si="48"/>
        <v>2.3387922135269287E-2</v>
      </c>
      <c r="U45" s="141">
        <f t="shared" si="49"/>
        <v>32124.3</v>
      </c>
      <c r="V45" s="150">
        <f t="shared" si="50"/>
        <v>4.9870652500018098E-2</v>
      </c>
      <c r="X45" s="66">
        <v>1350</v>
      </c>
      <c r="Y45" s="143">
        <f t="shared" si="51"/>
        <v>139941.89999999997</v>
      </c>
      <c r="Z45" s="147">
        <f t="shared" si="52"/>
        <v>9.7408290094875699E-3</v>
      </c>
      <c r="AA45" s="66">
        <v>2300</v>
      </c>
      <c r="AB45" s="143">
        <f t="shared" si="35"/>
        <v>142241.89999999997</v>
      </c>
      <c r="AC45" s="147">
        <f t="shared" si="53"/>
        <v>1.6435392116299696E-2</v>
      </c>
      <c r="AD45" s="66">
        <v>1550</v>
      </c>
      <c r="AE45" s="143">
        <f t="shared" si="54"/>
        <v>143791.89999999997</v>
      </c>
      <c r="AF45" s="147">
        <f t="shared" si="55"/>
        <v>1.0896929807602405E-2</v>
      </c>
      <c r="AG45" s="66">
        <v>2050</v>
      </c>
      <c r="AH45" s="143">
        <f t="shared" si="56"/>
        <v>145841.89999999997</v>
      </c>
      <c r="AI45" s="147">
        <f t="shared" si="57"/>
        <v>1.4256714043002426E-2</v>
      </c>
      <c r="AJ45" s="66">
        <v>1550</v>
      </c>
      <c r="AK45" s="143">
        <f t="shared" si="58"/>
        <v>147391.89999999997</v>
      </c>
      <c r="AL45" s="147">
        <f t="shared" si="59"/>
        <v>1.0627947112592474E-2</v>
      </c>
      <c r="AM45" s="141">
        <f t="shared" si="60"/>
        <v>8800</v>
      </c>
      <c r="AN45" s="150">
        <f t="shared" si="61"/>
        <v>1.3051357412449782E-2</v>
      </c>
      <c r="AO45" s="287"/>
    </row>
    <row r="46" spans="2:41" ht="14.25" customHeight="1" outlineLevel="1">
      <c r="B46" s="40" t="s">
        <v>83</v>
      </c>
      <c r="C46" s="52" t="s">
        <v>113</v>
      </c>
      <c r="D46" s="66">
        <v>4351</v>
      </c>
      <c r="E46" s="67">
        <v>139080.43000000002</v>
      </c>
      <c r="F46" s="66">
        <v>13619.5</v>
      </c>
      <c r="G46" s="143">
        <f t="shared" si="28"/>
        <v>152699.93000000002</v>
      </c>
      <c r="H46" s="147">
        <f t="shared" si="29"/>
        <v>9.7925351539393413E-2</v>
      </c>
      <c r="I46" s="66">
        <v>7549</v>
      </c>
      <c r="J46" s="143">
        <f t="shared" si="43"/>
        <v>160248.93000000002</v>
      </c>
      <c r="K46" s="147">
        <f t="shared" si="44"/>
        <v>4.9436826853817152E-2</v>
      </c>
      <c r="L46" s="66">
        <v>8124.5</v>
      </c>
      <c r="M46" s="143">
        <f t="shared" si="45"/>
        <v>168373.43000000002</v>
      </c>
      <c r="N46" s="147">
        <f t="shared" si="46"/>
        <v>5.0699246478588027E-2</v>
      </c>
      <c r="O46" s="66">
        <v>2615</v>
      </c>
      <c r="P46" s="116"/>
      <c r="Q46" s="118"/>
      <c r="R46" s="66">
        <v>3035</v>
      </c>
      <c r="S46" s="143">
        <f t="shared" si="47"/>
        <v>171408.43000000002</v>
      </c>
      <c r="T46" s="147">
        <f t="shared" si="48"/>
        <v>1.8025409353482909E-2</v>
      </c>
      <c r="U46" s="141">
        <f t="shared" si="49"/>
        <v>36679</v>
      </c>
      <c r="V46" s="150">
        <f t="shared" si="50"/>
        <v>5.3638273632592437E-2</v>
      </c>
      <c r="X46" s="66">
        <v>1545</v>
      </c>
      <c r="Y46" s="143">
        <f t="shared" si="51"/>
        <v>172953.43000000002</v>
      </c>
      <c r="Z46" s="147">
        <f t="shared" si="52"/>
        <v>9.0135590180716301E-3</v>
      </c>
      <c r="AA46" s="66">
        <v>3604</v>
      </c>
      <c r="AB46" s="143">
        <f t="shared" si="35"/>
        <v>176557.43000000002</v>
      </c>
      <c r="AC46" s="147">
        <f t="shared" si="53"/>
        <v>2.0837979333511916E-2</v>
      </c>
      <c r="AD46" s="66">
        <v>2750</v>
      </c>
      <c r="AE46" s="143">
        <f t="shared" si="54"/>
        <v>179307.43000000002</v>
      </c>
      <c r="AF46" s="147">
        <f t="shared" si="55"/>
        <v>1.5575668494948073E-2</v>
      </c>
      <c r="AG46" s="66">
        <v>3250</v>
      </c>
      <c r="AH46" s="143">
        <f t="shared" si="56"/>
        <v>182557.43000000002</v>
      </c>
      <c r="AI46" s="147">
        <f t="shared" si="57"/>
        <v>1.8125294640606915E-2</v>
      </c>
      <c r="AJ46" s="66">
        <v>4100</v>
      </c>
      <c r="AK46" s="143">
        <f t="shared" si="58"/>
        <v>186657.43000000002</v>
      </c>
      <c r="AL46" s="147">
        <f t="shared" si="59"/>
        <v>2.2458686014587299E-2</v>
      </c>
      <c r="AM46" s="141">
        <f t="shared" si="60"/>
        <v>15249</v>
      </c>
      <c r="AN46" s="150">
        <f t="shared" si="61"/>
        <v>1.9246023229857245E-2</v>
      </c>
      <c r="AO46" s="287"/>
    </row>
    <row r="47" spans="2:41" ht="14.25" customHeight="1" outlineLevel="1">
      <c r="B47" s="40" t="s">
        <v>84</v>
      </c>
      <c r="C47" s="52" t="s">
        <v>113</v>
      </c>
      <c r="D47" s="66">
        <v>1991.5</v>
      </c>
      <c r="E47" s="67">
        <v>14360.2</v>
      </c>
      <c r="F47" s="66">
        <v>5454.5</v>
      </c>
      <c r="G47" s="143">
        <f t="shared" si="28"/>
        <v>19814.7</v>
      </c>
      <c r="H47" s="147">
        <f t="shared" si="29"/>
        <v>0.37983454269439143</v>
      </c>
      <c r="I47" s="66">
        <v>3207</v>
      </c>
      <c r="J47" s="143">
        <f t="shared" si="43"/>
        <v>23021.7</v>
      </c>
      <c r="K47" s="147">
        <f t="shared" si="44"/>
        <v>0.16184953595058213</v>
      </c>
      <c r="L47" s="66">
        <v>17522.7</v>
      </c>
      <c r="M47" s="143">
        <f t="shared" si="45"/>
        <v>40544.400000000001</v>
      </c>
      <c r="N47" s="147">
        <f t="shared" si="46"/>
        <v>0.76113840420125356</v>
      </c>
      <c r="O47" s="66">
        <v>4964.05</v>
      </c>
      <c r="P47" s="116"/>
      <c r="Q47" s="118"/>
      <c r="R47" s="66">
        <v>8376.0499999999993</v>
      </c>
      <c r="S47" s="143">
        <f t="shared" si="47"/>
        <v>48920.45</v>
      </c>
      <c r="T47" s="147">
        <f t="shared" si="48"/>
        <v>0.20658956600664938</v>
      </c>
      <c r="U47" s="141">
        <f t="shared" si="49"/>
        <v>36551.75</v>
      </c>
      <c r="V47" s="150">
        <f t="shared" si="50"/>
        <v>0.35857146537539086</v>
      </c>
      <c r="X47" s="66">
        <v>1900</v>
      </c>
      <c r="Y47" s="143">
        <f t="shared" si="51"/>
        <v>50820.45</v>
      </c>
      <c r="Z47" s="147">
        <f t="shared" si="52"/>
        <v>3.8838563422863036E-2</v>
      </c>
      <c r="AA47" s="66">
        <v>3950</v>
      </c>
      <c r="AB47" s="143">
        <f t="shared" si="35"/>
        <v>54770.45</v>
      </c>
      <c r="AC47" s="147">
        <f t="shared" si="53"/>
        <v>7.7724616763527279E-2</v>
      </c>
      <c r="AD47" s="66">
        <v>2200</v>
      </c>
      <c r="AE47" s="143">
        <f t="shared" si="54"/>
        <v>56970.45</v>
      </c>
      <c r="AF47" s="147">
        <f t="shared" si="55"/>
        <v>4.0167645144416377E-2</v>
      </c>
      <c r="AG47" s="66">
        <v>5315</v>
      </c>
      <c r="AH47" s="143">
        <f t="shared" si="56"/>
        <v>62285.45</v>
      </c>
      <c r="AI47" s="147">
        <f t="shared" si="57"/>
        <v>9.3293979598195215E-2</v>
      </c>
      <c r="AJ47" s="66">
        <v>3207</v>
      </c>
      <c r="AK47" s="143">
        <f t="shared" si="58"/>
        <v>65492.45</v>
      </c>
      <c r="AL47" s="147">
        <f t="shared" si="59"/>
        <v>5.1488750583001328E-2</v>
      </c>
      <c r="AM47" s="141">
        <f t="shared" si="60"/>
        <v>16572</v>
      </c>
      <c r="AN47" s="150">
        <f t="shared" si="61"/>
        <v>6.546253393917123E-2</v>
      </c>
      <c r="AO47" s="287"/>
    </row>
    <row r="48" spans="2:41" ht="14.25" customHeight="1" outlineLevel="1">
      <c r="B48" s="40" t="s">
        <v>86</v>
      </c>
      <c r="C48" s="52" t="s">
        <v>113</v>
      </c>
      <c r="D48" s="66">
        <v>4070</v>
      </c>
      <c r="E48" s="67">
        <v>61203.659999999996</v>
      </c>
      <c r="F48" s="66">
        <v>3309</v>
      </c>
      <c r="G48" s="143">
        <f t="shared" si="28"/>
        <v>64512.659999999996</v>
      </c>
      <c r="H48" s="147">
        <f t="shared" si="29"/>
        <v>5.4065394128390364E-2</v>
      </c>
      <c r="I48" s="66">
        <v>5425</v>
      </c>
      <c r="J48" s="143">
        <f t="shared" si="43"/>
        <v>69937.66</v>
      </c>
      <c r="K48" s="147">
        <f t="shared" si="44"/>
        <v>8.4092021628003055E-2</v>
      </c>
      <c r="L48" s="66">
        <v>4308</v>
      </c>
      <c r="M48" s="143">
        <f t="shared" si="45"/>
        <v>74245.66</v>
      </c>
      <c r="N48" s="147">
        <f t="shared" si="46"/>
        <v>6.1597714307284515E-2</v>
      </c>
      <c r="O48" s="66">
        <v>16547.5</v>
      </c>
      <c r="P48" s="116"/>
      <c r="Q48" s="118"/>
      <c r="R48" s="66">
        <v>23441.7</v>
      </c>
      <c r="S48" s="143">
        <f t="shared" si="47"/>
        <v>97687.360000000001</v>
      </c>
      <c r="T48" s="147">
        <f t="shared" si="48"/>
        <v>0.31573158619641872</v>
      </c>
      <c r="U48" s="141">
        <f t="shared" si="49"/>
        <v>40553.699999999997</v>
      </c>
      <c r="V48" s="150">
        <f t="shared" si="50"/>
        <v>0.12399723988134159</v>
      </c>
      <c r="X48" s="66">
        <v>4700</v>
      </c>
      <c r="Y48" s="143">
        <f t="shared" si="51"/>
        <v>102387.36</v>
      </c>
      <c r="Z48" s="147">
        <f t="shared" si="52"/>
        <v>4.8112672918993821E-2</v>
      </c>
      <c r="AA48" s="66">
        <v>7700</v>
      </c>
      <c r="AB48" s="143">
        <f t="shared" si="35"/>
        <v>110087.36</v>
      </c>
      <c r="AC48" s="147">
        <f t="shared" si="53"/>
        <v>7.5204595567265331E-2</v>
      </c>
      <c r="AD48" s="66">
        <v>7400</v>
      </c>
      <c r="AE48" s="143">
        <f t="shared" si="54"/>
        <v>117487.36</v>
      </c>
      <c r="AF48" s="147">
        <f t="shared" si="55"/>
        <v>6.7219342892771705E-2</v>
      </c>
      <c r="AG48" s="66">
        <v>9900</v>
      </c>
      <c r="AH48" s="143">
        <f t="shared" si="56"/>
        <v>127387.36</v>
      </c>
      <c r="AI48" s="147">
        <f t="shared" si="57"/>
        <v>8.4264383845206833E-2</v>
      </c>
      <c r="AJ48" s="66">
        <v>7400</v>
      </c>
      <c r="AK48" s="143">
        <f t="shared" si="58"/>
        <v>134787.35999999999</v>
      </c>
      <c r="AL48" s="147">
        <f t="shared" si="59"/>
        <v>5.8090535827102358E-2</v>
      </c>
      <c r="AM48" s="141">
        <f t="shared" si="60"/>
        <v>37100</v>
      </c>
      <c r="AN48" s="150">
        <f t="shared" si="61"/>
        <v>7.1151019554509531E-2</v>
      </c>
      <c r="AO48" s="287"/>
    </row>
    <row r="49" spans="2:41" s="43" customFormat="1" outlineLevel="1">
      <c r="B49" s="40" t="s">
        <v>87</v>
      </c>
      <c r="C49" s="52" t="s">
        <v>113</v>
      </c>
      <c r="D49" s="66">
        <v>1886.5</v>
      </c>
      <c r="E49" s="67">
        <v>7554.5</v>
      </c>
      <c r="F49" s="66">
        <v>6880</v>
      </c>
      <c r="G49" s="143">
        <f t="shared" si="28"/>
        <v>14434.5</v>
      </c>
      <c r="H49" s="147">
        <f t="shared" si="29"/>
        <v>0.91071546760209143</v>
      </c>
      <c r="I49" s="66">
        <v>1800</v>
      </c>
      <c r="J49" s="143">
        <f t="shared" si="43"/>
        <v>16234.5</v>
      </c>
      <c r="K49" s="147">
        <f t="shared" si="44"/>
        <v>0.12470123662059648</v>
      </c>
      <c r="L49" s="66">
        <v>1773</v>
      </c>
      <c r="M49" s="143">
        <f t="shared" si="45"/>
        <v>18007.5</v>
      </c>
      <c r="N49" s="147">
        <f t="shared" si="46"/>
        <v>0.1092118636237642</v>
      </c>
      <c r="O49" s="66">
        <v>86.5</v>
      </c>
      <c r="P49" s="117"/>
      <c r="Q49" s="201"/>
      <c r="R49" s="66">
        <v>110.5</v>
      </c>
      <c r="S49" s="143">
        <f t="shared" si="47"/>
        <v>18118</v>
      </c>
      <c r="T49" s="147">
        <f t="shared" si="48"/>
        <v>6.1363320838539494E-3</v>
      </c>
      <c r="U49" s="141">
        <f t="shared" si="49"/>
        <v>12450</v>
      </c>
      <c r="V49" s="150">
        <f t="shared" si="50"/>
        <v>0.24444621877149331</v>
      </c>
      <c r="X49" s="66">
        <v>400</v>
      </c>
      <c r="Y49" s="143">
        <f t="shared" si="51"/>
        <v>18518</v>
      </c>
      <c r="Z49" s="147">
        <f t="shared" si="52"/>
        <v>2.207749199690915E-2</v>
      </c>
      <c r="AA49" s="66">
        <v>8700</v>
      </c>
      <c r="AB49" s="143">
        <f t="shared" si="35"/>
        <v>27218</v>
      </c>
      <c r="AC49" s="147">
        <f t="shared" si="53"/>
        <v>0.46981315476833352</v>
      </c>
      <c r="AD49" s="66">
        <v>18850</v>
      </c>
      <c r="AE49" s="143">
        <f t="shared" si="54"/>
        <v>46068</v>
      </c>
      <c r="AF49" s="147">
        <f t="shared" si="55"/>
        <v>0.6925563965023146</v>
      </c>
      <c r="AG49" s="66">
        <v>16800</v>
      </c>
      <c r="AH49" s="143">
        <f t="shared" si="56"/>
        <v>62868</v>
      </c>
      <c r="AI49" s="147">
        <f t="shared" si="57"/>
        <v>0.36467830164105236</v>
      </c>
      <c r="AJ49" s="66">
        <v>17937</v>
      </c>
      <c r="AK49" s="143">
        <f t="shared" si="58"/>
        <v>80805</v>
      </c>
      <c r="AL49" s="147">
        <f t="shared" si="59"/>
        <v>0.28531208245848444</v>
      </c>
      <c r="AM49" s="141">
        <f t="shared" si="60"/>
        <v>62687</v>
      </c>
      <c r="AN49" s="150">
        <f t="shared" si="61"/>
        <v>0.4453101037244187</v>
      </c>
      <c r="AO49" s="287"/>
    </row>
    <row r="50" spans="2:41" s="43" customFormat="1" outlineLevel="1">
      <c r="B50" s="40" t="s">
        <v>88</v>
      </c>
      <c r="C50" s="52" t="s">
        <v>113</v>
      </c>
      <c r="D50" s="66">
        <v>0</v>
      </c>
      <c r="E50" s="67">
        <v>0</v>
      </c>
      <c r="F50" s="66">
        <v>0</v>
      </c>
      <c r="G50" s="143">
        <f t="shared" si="28"/>
        <v>0</v>
      </c>
      <c r="H50" s="147">
        <f t="shared" si="29"/>
        <v>0</v>
      </c>
      <c r="I50" s="66">
        <v>5017</v>
      </c>
      <c r="J50" s="143">
        <f t="shared" si="43"/>
        <v>5017</v>
      </c>
      <c r="K50" s="147">
        <f t="shared" si="44"/>
        <v>0</v>
      </c>
      <c r="L50" s="66">
        <v>27</v>
      </c>
      <c r="M50" s="143">
        <f t="shared" si="45"/>
        <v>5044</v>
      </c>
      <c r="N50" s="147">
        <f t="shared" si="46"/>
        <v>5.3817022124775758E-3</v>
      </c>
      <c r="O50" s="66">
        <v>7855.1</v>
      </c>
      <c r="P50" s="117"/>
      <c r="Q50" s="201"/>
      <c r="R50" s="66">
        <v>11173.3</v>
      </c>
      <c r="S50" s="143">
        <f t="shared" si="30"/>
        <v>16217.3</v>
      </c>
      <c r="T50" s="148">
        <f t="shared" si="31"/>
        <v>2.2151665344964311</v>
      </c>
      <c r="U50" s="141">
        <f t="shared" si="49"/>
        <v>16217.3</v>
      </c>
      <c r="V50" s="150">
        <f t="shared" si="50"/>
        <v>0</v>
      </c>
      <c r="X50" s="66">
        <v>1700</v>
      </c>
      <c r="Y50" s="143">
        <f t="shared" si="51"/>
        <v>17917.3</v>
      </c>
      <c r="Z50" s="147">
        <f t="shared" si="52"/>
        <v>0.1048263274404494</v>
      </c>
      <c r="AA50" s="66">
        <v>3290</v>
      </c>
      <c r="AB50" s="143">
        <f t="shared" si="35"/>
        <v>21207.3</v>
      </c>
      <c r="AC50" s="147">
        <f t="shared" si="53"/>
        <v>0.18362141617319575</v>
      </c>
      <c r="AD50" s="66">
        <v>4500</v>
      </c>
      <c r="AE50" s="143">
        <f t="shared" si="54"/>
        <v>25707.3</v>
      </c>
      <c r="AF50" s="147">
        <f t="shared" si="55"/>
        <v>0.21219108514520943</v>
      </c>
      <c r="AG50" s="66">
        <v>4050</v>
      </c>
      <c r="AH50" s="143">
        <f t="shared" si="56"/>
        <v>29757.3</v>
      </c>
      <c r="AI50" s="147">
        <f t="shared" si="57"/>
        <v>0.15754279912709621</v>
      </c>
      <c r="AJ50" s="66">
        <v>2100</v>
      </c>
      <c r="AK50" s="143">
        <f t="shared" si="58"/>
        <v>31857.3</v>
      </c>
      <c r="AL50" s="147">
        <f t="shared" si="59"/>
        <v>7.0570918732546298E-2</v>
      </c>
      <c r="AM50" s="141">
        <f t="shared" si="60"/>
        <v>15640</v>
      </c>
      <c r="AN50" s="150">
        <f t="shared" si="61"/>
        <v>0.15473970754596356</v>
      </c>
      <c r="AO50" s="287"/>
    </row>
    <row r="51" spans="2:41" outlineLevel="1">
      <c r="B51" s="339" t="s">
        <v>95</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1"/>
      <c r="AO51" s="287"/>
    </row>
    <row r="52" spans="2:41" outlineLevel="1">
      <c r="B52" s="40" t="s">
        <v>114</v>
      </c>
      <c r="C52" s="38" t="s">
        <v>113</v>
      </c>
      <c r="D52" s="206">
        <f>SUM(D37:D50)</f>
        <v>54655.5</v>
      </c>
      <c r="E52" s="146">
        <f>SUM(E37:E50)</f>
        <v>1242507.9499999997</v>
      </c>
      <c r="F52" s="206">
        <f>SUM(F37:F50)</f>
        <v>82382.5</v>
      </c>
      <c r="G52" s="144">
        <f>SUM(G37:G50)</f>
        <v>1324890.4499999997</v>
      </c>
      <c r="H52" s="149">
        <f>IFERROR((G52-E52)/E52,0)</f>
        <v>6.6303398702599867E-2</v>
      </c>
      <c r="I52" s="206">
        <f>SUM(I37:I50)</f>
        <v>70890</v>
      </c>
      <c r="J52" s="144">
        <f>SUM(J37:J50)</f>
        <v>1395780.4499999997</v>
      </c>
      <c r="K52" s="149">
        <f t="shared" si="3"/>
        <v>5.3506310653835577E-2</v>
      </c>
      <c r="L52" s="206">
        <f>SUM(L37:L50)</f>
        <v>72539.7</v>
      </c>
      <c r="M52" s="144">
        <f>SUM(M37:M50)</f>
        <v>1468320.1499999997</v>
      </c>
      <c r="N52" s="149">
        <f t="shared" si="5"/>
        <v>5.1970709290275537E-2</v>
      </c>
      <c r="O52" s="145">
        <f>SUM(O37:O50)</f>
        <v>54366.749999999993</v>
      </c>
      <c r="P52" s="118"/>
      <c r="Q52" s="118"/>
      <c r="R52" s="206">
        <f>SUM(R37:R50)</f>
        <v>75370.649999999994</v>
      </c>
      <c r="S52" s="144">
        <f>SUM(S37:S50)</f>
        <v>1543690.7999999998</v>
      </c>
      <c r="T52" s="149">
        <f>IFERROR((S52-M52)/M52,0)</f>
        <v>5.1331210022555473E-2</v>
      </c>
      <c r="U52" s="145">
        <f>SUM(U37:U50)</f>
        <v>355838.35</v>
      </c>
      <c r="V52" s="150">
        <f>IFERROR((S52/E52)^(1/4)-1,0)</f>
        <v>5.5760197484264529E-2</v>
      </c>
      <c r="X52" s="206">
        <f>SUM(X37:X50)</f>
        <v>22500</v>
      </c>
      <c r="Y52" s="144">
        <f>SUM(Y37:Y50)</f>
        <v>1566190.7999999998</v>
      </c>
      <c r="Z52" s="149">
        <f>IFERROR((Y52-S52)/S52,0)</f>
        <v>1.4575457727674481E-2</v>
      </c>
      <c r="AA52" s="145">
        <f>SUM(AA37:AA50)</f>
        <v>50000</v>
      </c>
      <c r="AB52" s="161">
        <f>SUM(AB37:AB50)</f>
        <v>1616190.7999999998</v>
      </c>
      <c r="AC52" s="149">
        <f t="shared" si="36"/>
        <v>3.1924590541586632E-2</v>
      </c>
      <c r="AD52" s="206">
        <f>SUM(AD37:AD50)</f>
        <v>53862</v>
      </c>
      <c r="AE52" s="144">
        <f>SUM(AE37:AE50)</f>
        <v>1670052.7999999998</v>
      </c>
      <c r="AF52" s="149">
        <f t="shared" ref="AF52" si="62">IFERROR((AE52-AB52)/AB52,0)</f>
        <v>3.3326510706532919E-2</v>
      </c>
      <c r="AG52" s="145">
        <f>SUM(AG37:AG50)</f>
        <v>62171</v>
      </c>
      <c r="AH52" s="161">
        <f>SUM(AH37:AH50)</f>
        <v>1732223.7999999998</v>
      </c>
      <c r="AI52" s="149">
        <f t="shared" ref="AI52" si="63">IFERROR((AH52-AE52)/AE52,0)</f>
        <v>3.7226966716261911E-2</v>
      </c>
      <c r="AJ52" s="206">
        <f>SUM(AJ37:AJ50)</f>
        <v>56000</v>
      </c>
      <c r="AK52" s="144">
        <f>SUM(AK37:AK50)</f>
        <v>1788223.7999999996</v>
      </c>
      <c r="AL52" s="149">
        <f>IFERROR((AK52-AH52)/AH52,0)</f>
        <v>3.2328386205061822E-2</v>
      </c>
      <c r="AM52" s="145">
        <f>SUM(AM37:AM50)</f>
        <v>244533</v>
      </c>
      <c r="AN52" s="150">
        <f t="shared" ref="AN52" si="64">IFERROR((AK52/Y52)^(1/4)-1,0)</f>
        <v>3.3699486537361434E-2</v>
      </c>
      <c r="AO52" s="287"/>
    </row>
    <row r="54" spans="2:41" ht="17.25" customHeight="1">
      <c r="B54" s="332" t="s">
        <v>116</v>
      </c>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42"/>
    </row>
    <row r="55" spans="2:41" ht="5.45" customHeight="1" outlineLevel="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row>
    <row r="56" spans="2:41" ht="15" customHeight="1" outlineLevel="1">
      <c r="B56" s="343"/>
      <c r="C56" s="344" t="s">
        <v>93</v>
      </c>
      <c r="D56" s="347" t="s">
        <v>106</v>
      </c>
      <c r="E56" s="348"/>
      <c r="F56" s="348"/>
      <c r="G56" s="348"/>
      <c r="H56" s="348"/>
      <c r="I56" s="348"/>
      <c r="J56" s="348"/>
      <c r="K56" s="348"/>
      <c r="L56" s="348"/>
      <c r="M56" s="348"/>
      <c r="N56" s="348"/>
      <c r="O56" s="348"/>
      <c r="P56" s="348"/>
      <c r="Q56" s="349"/>
      <c r="R56" s="347"/>
      <c r="S56" s="348"/>
      <c r="T56" s="349"/>
      <c r="U56" s="355" t="str">
        <f xml:space="preserve"> D57&amp;" - "&amp;R57</f>
        <v>2019 - 2023</v>
      </c>
      <c r="V56" s="356"/>
      <c r="X56" s="347" t="s">
        <v>107</v>
      </c>
      <c r="Y56" s="348"/>
      <c r="Z56" s="348"/>
      <c r="AA56" s="348"/>
      <c r="AB56" s="348"/>
      <c r="AC56" s="348"/>
      <c r="AD56" s="348"/>
      <c r="AE56" s="348"/>
      <c r="AF56" s="348"/>
      <c r="AG56" s="348"/>
      <c r="AH56" s="348"/>
      <c r="AI56" s="348"/>
      <c r="AJ56" s="348"/>
      <c r="AK56" s="348"/>
      <c r="AL56" s="348"/>
      <c r="AM56" s="348"/>
      <c r="AN56" s="350"/>
    </row>
    <row r="57" spans="2:41" ht="15" customHeight="1" outlineLevel="1">
      <c r="B57" s="343"/>
      <c r="C57" s="345"/>
      <c r="D57" s="347">
        <f>$C$3-5</f>
        <v>2019</v>
      </c>
      <c r="E57" s="349"/>
      <c r="F57" s="347">
        <f>$C$3-4</f>
        <v>2020</v>
      </c>
      <c r="G57" s="348"/>
      <c r="H57" s="349"/>
      <c r="I57" s="347">
        <f>$C$3-3</f>
        <v>2021</v>
      </c>
      <c r="J57" s="348"/>
      <c r="K57" s="349"/>
      <c r="L57" s="347">
        <f>$C$3-2</f>
        <v>2022</v>
      </c>
      <c r="M57" s="348"/>
      <c r="N57" s="349"/>
      <c r="O57" s="347" t="str">
        <f>$C$3-1&amp;""&amp;" ("&amp;"Σεπ"&amp;")"</f>
        <v>2023 (Σεπ)</v>
      </c>
      <c r="P57" s="348"/>
      <c r="Q57" s="349"/>
      <c r="R57" s="347">
        <f>$C$3-1</f>
        <v>2023</v>
      </c>
      <c r="S57" s="348"/>
      <c r="T57" s="349"/>
      <c r="U57" s="357"/>
      <c r="V57" s="358"/>
      <c r="X57" s="347">
        <f>$C$3</f>
        <v>2024</v>
      </c>
      <c r="Y57" s="348"/>
      <c r="Z57" s="349"/>
      <c r="AA57" s="347">
        <f>$C$3+1</f>
        <v>2025</v>
      </c>
      <c r="AB57" s="348"/>
      <c r="AC57" s="349"/>
      <c r="AD57" s="347">
        <f>$C$3+2</f>
        <v>2026</v>
      </c>
      <c r="AE57" s="348"/>
      <c r="AF57" s="349"/>
      <c r="AG57" s="347">
        <f>$C$3+3</f>
        <v>2027</v>
      </c>
      <c r="AH57" s="348"/>
      <c r="AI57" s="349"/>
      <c r="AJ57" s="347">
        <f>$C$3+4</f>
        <v>2028</v>
      </c>
      <c r="AK57" s="348"/>
      <c r="AL57" s="349"/>
      <c r="AM57" s="337" t="str">
        <f>X57&amp;" - "&amp;AJ57</f>
        <v>2024 - 2028</v>
      </c>
      <c r="AN57" s="338"/>
    </row>
    <row r="58" spans="2:41" ht="29.1" outlineLevel="1">
      <c r="B58" s="343"/>
      <c r="C58" s="346"/>
      <c r="D58" s="54" t="s">
        <v>108</v>
      </c>
      <c r="E58" s="55" t="s">
        <v>109</v>
      </c>
      <c r="F58" s="54" t="s">
        <v>108</v>
      </c>
      <c r="G58" s="9" t="s">
        <v>109</v>
      </c>
      <c r="H58" s="55" t="s">
        <v>110</v>
      </c>
      <c r="I58" s="54" t="s">
        <v>108</v>
      </c>
      <c r="J58" s="9" t="s">
        <v>109</v>
      </c>
      <c r="K58" s="55" t="s">
        <v>110</v>
      </c>
      <c r="L58" s="54" t="s">
        <v>108</v>
      </c>
      <c r="M58" s="9" t="s">
        <v>109</v>
      </c>
      <c r="N58" s="55" t="s">
        <v>110</v>
      </c>
      <c r="O58" s="54" t="s">
        <v>108</v>
      </c>
      <c r="P58" s="9" t="s">
        <v>109</v>
      </c>
      <c r="Q58" s="55" t="s">
        <v>110</v>
      </c>
      <c r="R58" s="54" t="s">
        <v>108</v>
      </c>
      <c r="S58" s="9" t="s">
        <v>109</v>
      </c>
      <c r="T58" s="55" t="s">
        <v>110</v>
      </c>
      <c r="U58" s="9" t="s">
        <v>111</v>
      </c>
      <c r="V58" s="48" t="s">
        <v>112</v>
      </c>
      <c r="X58" s="54" t="s">
        <v>108</v>
      </c>
      <c r="Y58" s="9" t="s">
        <v>109</v>
      </c>
      <c r="Z58" s="55" t="s">
        <v>110</v>
      </c>
      <c r="AA58" s="54" t="s">
        <v>108</v>
      </c>
      <c r="AB58" s="9" t="s">
        <v>109</v>
      </c>
      <c r="AC58" s="55" t="s">
        <v>110</v>
      </c>
      <c r="AD58" s="54" t="s">
        <v>108</v>
      </c>
      <c r="AE58" s="9" t="s">
        <v>109</v>
      </c>
      <c r="AF58" s="55" t="s">
        <v>110</v>
      </c>
      <c r="AG58" s="54" t="s">
        <v>108</v>
      </c>
      <c r="AH58" s="9" t="s">
        <v>109</v>
      </c>
      <c r="AI58" s="55" t="s">
        <v>110</v>
      </c>
      <c r="AJ58" s="54" t="s">
        <v>108</v>
      </c>
      <c r="AK58" s="9" t="s">
        <v>109</v>
      </c>
      <c r="AL58" s="55" t="s">
        <v>110</v>
      </c>
      <c r="AM58" s="9" t="s">
        <v>111</v>
      </c>
      <c r="AN58" s="48" t="s">
        <v>112</v>
      </c>
    </row>
    <row r="59" spans="2:41" outlineLevel="1">
      <c r="B59" s="40" t="s">
        <v>74</v>
      </c>
      <c r="C59" s="52" t="s">
        <v>94</v>
      </c>
      <c r="D59" s="66">
        <v>505</v>
      </c>
      <c r="E59" s="67">
        <v>17787</v>
      </c>
      <c r="F59" s="66">
        <v>342</v>
      </c>
      <c r="G59" s="143">
        <f t="shared" ref="G59" si="65">E59+F59</f>
        <v>18129</v>
      </c>
      <c r="H59" s="147">
        <f t="shared" ref="H59" si="66">IFERROR((G59-E59)/E59,0)</f>
        <v>1.9227525721032215E-2</v>
      </c>
      <c r="I59" s="66">
        <v>311</v>
      </c>
      <c r="J59" s="143">
        <f t="shared" si="2"/>
        <v>18440</v>
      </c>
      <c r="K59" s="147">
        <f t="shared" si="3"/>
        <v>1.7154834795079708E-2</v>
      </c>
      <c r="L59" s="66">
        <v>240</v>
      </c>
      <c r="M59" s="143">
        <f t="shared" si="4"/>
        <v>18680</v>
      </c>
      <c r="N59" s="147">
        <f t="shared" si="5"/>
        <v>1.3015184381778741E-2</v>
      </c>
      <c r="O59" s="66">
        <v>108</v>
      </c>
      <c r="P59" s="116"/>
      <c r="Q59" s="118"/>
      <c r="R59" s="66">
        <v>154</v>
      </c>
      <c r="S59" s="143">
        <f t="shared" ref="S59" si="67">M59+R59</f>
        <v>18834</v>
      </c>
      <c r="T59" s="147">
        <f t="shared" ref="T59" si="68">IFERROR((S59-M59)/M59,0)</f>
        <v>8.2441113490364024E-3</v>
      </c>
      <c r="U59" s="141">
        <f t="shared" ref="U59" si="69">D59+F59+I59+L59+R59</f>
        <v>1552</v>
      </c>
      <c r="V59" s="150">
        <f>IFERROR((S59/E59)^(1/4)-1,0)</f>
        <v>1.4401692753829298E-2</v>
      </c>
      <c r="X59" s="66">
        <v>140</v>
      </c>
      <c r="Y59" s="143">
        <f t="shared" ref="Y59" si="70">S59+X59</f>
        <v>18974</v>
      </c>
      <c r="Z59" s="147">
        <f t="shared" ref="Z59" si="71">IFERROR((Y59-S59)/S59,0)</f>
        <v>7.4333651906127217E-3</v>
      </c>
      <c r="AA59" s="66">
        <v>568</v>
      </c>
      <c r="AB59" s="143">
        <f t="shared" ref="AB59" si="72">Y59+AA59</f>
        <v>19542</v>
      </c>
      <c r="AC59" s="147">
        <f t="shared" ref="AC59" si="73">IFERROR((AB59-Y59)/Y59,0)</f>
        <v>2.9935701486244335E-2</v>
      </c>
      <c r="AD59" s="66">
        <v>560</v>
      </c>
      <c r="AE59" s="143">
        <f t="shared" ref="AE59" si="74">AB59+AD59</f>
        <v>20102</v>
      </c>
      <c r="AF59" s="147">
        <f t="shared" ref="AF59" si="75">IFERROR((AE59-AB59)/AB59,0)</f>
        <v>2.8656227612322178E-2</v>
      </c>
      <c r="AG59" s="66">
        <v>537</v>
      </c>
      <c r="AH59" s="143">
        <f t="shared" ref="AH59" si="76">AE59+AG59</f>
        <v>20639</v>
      </c>
      <c r="AI59" s="147">
        <f t="shared" ref="AI59" si="77">IFERROR((AH59-AE59)/AE59,0)</f>
        <v>2.6713759824893046E-2</v>
      </c>
      <c r="AJ59" s="66">
        <v>536</v>
      </c>
      <c r="AK59" s="143">
        <f t="shared" ref="AK59" si="78">AH59+AJ59</f>
        <v>21175</v>
      </c>
      <c r="AL59" s="147">
        <f t="shared" ref="AL59" si="79">IFERROR((AK59-AH59)/AH59,0)</f>
        <v>2.5970250496632589E-2</v>
      </c>
      <c r="AM59" s="141">
        <f>X59+AA59+AD59+AG59+AJ59</f>
        <v>2341</v>
      </c>
      <c r="AN59" s="150">
        <f>IFERROR((AK59/Y59)^(1/4)-1,0)</f>
        <v>2.7817790668818843E-2</v>
      </c>
    </row>
    <row r="60" spans="2:41" outlineLevel="1">
      <c r="B60" s="40" t="s">
        <v>75</v>
      </c>
      <c r="C60" s="52" t="s">
        <v>94</v>
      </c>
      <c r="D60" s="66">
        <v>426</v>
      </c>
      <c r="E60" s="67">
        <v>1671</v>
      </c>
      <c r="F60" s="66">
        <v>398</v>
      </c>
      <c r="G60" s="143">
        <f t="shared" ref="G60:G72" si="80">E60+F60</f>
        <v>2069</v>
      </c>
      <c r="H60" s="147">
        <f t="shared" ref="H60:H72" si="81">IFERROR((G60-E60)/E60,0)</f>
        <v>0.23818073010173549</v>
      </c>
      <c r="I60" s="66">
        <v>440</v>
      </c>
      <c r="J60" s="143">
        <f t="shared" ref="J60:J72" si="82">G60+I60</f>
        <v>2509</v>
      </c>
      <c r="K60" s="147">
        <f t="shared" ref="K60:K72" si="83">IFERROR((J60-G60)/G60,0)</f>
        <v>0.2126631222812953</v>
      </c>
      <c r="L60" s="66">
        <v>230</v>
      </c>
      <c r="M60" s="143">
        <f t="shared" ref="M60:M72" si="84">J60+L60</f>
        <v>2739</v>
      </c>
      <c r="N60" s="147">
        <f t="shared" ref="N60:N72" si="85">IFERROR((M60-J60)/J60,0)</f>
        <v>9.1669988043045034E-2</v>
      </c>
      <c r="O60" s="66">
        <v>41</v>
      </c>
      <c r="P60" s="116"/>
      <c r="Q60" s="118"/>
      <c r="R60" s="66">
        <v>112</v>
      </c>
      <c r="S60" s="143">
        <f t="shared" ref="S60:S72" si="86">M60+R60</f>
        <v>2851</v>
      </c>
      <c r="T60" s="147">
        <f t="shared" ref="T60:T72" si="87">IFERROR((S60-M60)/M60,0)</f>
        <v>4.089083607155896E-2</v>
      </c>
      <c r="U60" s="141">
        <f t="shared" ref="U60:U72" si="88">D60+F60+I60+L60+R60</f>
        <v>1606</v>
      </c>
      <c r="V60" s="150">
        <f t="shared" ref="V60:V72" si="89">IFERROR((S60/E60)^(1/4)-1,0)</f>
        <v>0.14289199762268456</v>
      </c>
      <c r="X60" s="66">
        <v>67</v>
      </c>
      <c r="Y60" s="143">
        <f t="shared" ref="Y60:Y72" si="90">S60+X60</f>
        <v>2918</v>
      </c>
      <c r="Z60" s="147">
        <f t="shared" ref="Z60:Z72" si="91">IFERROR((Y60-S60)/S60,0)</f>
        <v>2.3500526131182042E-2</v>
      </c>
      <c r="AA60" s="66">
        <v>124</v>
      </c>
      <c r="AB60" s="143">
        <f t="shared" ref="AB60:AB72" si="92">Y60+AA60</f>
        <v>3042</v>
      </c>
      <c r="AC60" s="147">
        <f t="shared" ref="AC60:AC72" si="93">IFERROR((AB60-Y60)/Y60,0)</f>
        <v>4.2494859492803287E-2</v>
      </c>
      <c r="AD60" s="66">
        <v>122</v>
      </c>
      <c r="AE60" s="143">
        <f t="shared" ref="AE60:AE72" si="94">AB60+AD60</f>
        <v>3164</v>
      </c>
      <c r="AF60" s="147">
        <f t="shared" ref="AF60:AF72" si="95">IFERROR((AE60-AB60)/AB60,0)</f>
        <v>4.0105193951347796E-2</v>
      </c>
      <c r="AG60" s="66">
        <v>118</v>
      </c>
      <c r="AH60" s="143">
        <f t="shared" ref="AH60:AH72" si="96">AE60+AG60</f>
        <v>3282</v>
      </c>
      <c r="AI60" s="147">
        <f t="shared" ref="AI60:AI72" si="97">IFERROR((AH60-AE60)/AE60,0)</f>
        <v>3.7294563843236407E-2</v>
      </c>
      <c r="AJ60" s="66">
        <v>110</v>
      </c>
      <c r="AK60" s="143">
        <f t="shared" ref="AK60:AK72" si="98">AH60+AJ60</f>
        <v>3392</v>
      </c>
      <c r="AL60" s="147">
        <f t="shared" ref="AL60:AL72" si="99">IFERROR((AK60-AH60)/AH60,0)</f>
        <v>3.3516148689823277E-2</v>
      </c>
      <c r="AM60" s="141">
        <f t="shared" ref="AM60:AM72" si="100">X60+AA60+AD60+AG60+AJ60</f>
        <v>541</v>
      </c>
      <c r="AN60" s="150">
        <f t="shared" ref="AN60:AN72" si="101">IFERROR((AK60/Y60)^(1/4)-1,0)</f>
        <v>3.8347302526386962E-2</v>
      </c>
    </row>
    <row r="61" spans="2:41" outlineLevel="1">
      <c r="B61" s="40" t="s">
        <v>76</v>
      </c>
      <c r="C61" s="52" t="s">
        <v>94</v>
      </c>
      <c r="D61" s="66">
        <v>287</v>
      </c>
      <c r="E61" s="67">
        <v>1137</v>
      </c>
      <c r="F61" s="66">
        <v>246</v>
      </c>
      <c r="G61" s="143">
        <f t="shared" si="80"/>
        <v>1383</v>
      </c>
      <c r="H61" s="147">
        <f t="shared" si="81"/>
        <v>0.21635883905013192</v>
      </c>
      <c r="I61" s="66">
        <v>365</v>
      </c>
      <c r="J61" s="143">
        <f t="shared" si="82"/>
        <v>1748</v>
      </c>
      <c r="K61" s="147">
        <f t="shared" si="83"/>
        <v>0.26391901663051337</v>
      </c>
      <c r="L61" s="66">
        <v>184</v>
      </c>
      <c r="M61" s="143">
        <f t="shared" si="84"/>
        <v>1932</v>
      </c>
      <c r="N61" s="147">
        <f t="shared" si="85"/>
        <v>0.10526315789473684</v>
      </c>
      <c r="O61" s="66">
        <v>81</v>
      </c>
      <c r="P61" s="116"/>
      <c r="Q61" s="118"/>
      <c r="R61" s="66">
        <v>130</v>
      </c>
      <c r="S61" s="143">
        <f t="shared" si="86"/>
        <v>2062</v>
      </c>
      <c r="T61" s="147">
        <f t="shared" si="87"/>
        <v>6.7287784679089024E-2</v>
      </c>
      <c r="U61" s="141">
        <f t="shared" si="88"/>
        <v>1212</v>
      </c>
      <c r="V61" s="150">
        <f t="shared" si="89"/>
        <v>0.16046500678069853</v>
      </c>
      <c r="X61" s="66">
        <v>51</v>
      </c>
      <c r="Y61" s="143">
        <f t="shared" si="90"/>
        <v>2113</v>
      </c>
      <c r="Z61" s="147">
        <f t="shared" si="91"/>
        <v>2.4733268671193017E-2</v>
      </c>
      <c r="AA61" s="66">
        <v>112</v>
      </c>
      <c r="AB61" s="143">
        <f t="shared" si="92"/>
        <v>2225</v>
      </c>
      <c r="AC61" s="147">
        <f t="shared" si="93"/>
        <v>5.3005205868433505E-2</v>
      </c>
      <c r="AD61" s="66">
        <v>110</v>
      </c>
      <c r="AE61" s="143">
        <f t="shared" si="94"/>
        <v>2335</v>
      </c>
      <c r="AF61" s="147">
        <f t="shared" si="95"/>
        <v>4.9438202247191011E-2</v>
      </c>
      <c r="AG61" s="66">
        <v>106</v>
      </c>
      <c r="AH61" s="143">
        <f t="shared" si="96"/>
        <v>2441</v>
      </c>
      <c r="AI61" s="147">
        <f t="shared" si="97"/>
        <v>4.5396145610278375E-2</v>
      </c>
      <c r="AJ61" s="66">
        <v>99</v>
      </c>
      <c r="AK61" s="143">
        <f t="shared" si="98"/>
        <v>2540</v>
      </c>
      <c r="AL61" s="147">
        <f t="shared" si="99"/>
        <v>4.0557148709545271E-2</v>
      </c>
      <c r="AM61" s="141">
        <f t="shared" si="100"/>
        <v>478</v>
      </c>
      <c r="AN61" s="150">
        <f t="shared" si="101"/>
        <v>4.708889795896587E-2</v>
      </c>
    </row>
    <row r="62" spans="2:41" outlineLevel="1">
      <c r="B62" s="40" t="s">
        <v>77</v>
      </c>
      <c r="C62" s="52" t="s">
        <v>94</v>
      </c>
      <c r="D62" s="66">
        <v>104</v>
      </c>
      <c r="E62" s="67">
        <v>3725</v>
      </c>
      <c r="F62" s="66">
        <v>76</v>
      </c>
      <c r="G62" s="143">
        <f t="shared" si="80"/>
        <v>3801</v>
      </c>
      <c r="H62" s="147">
        <f t="shared" si="81"/>
        <v>2.0402684563758388E-2</v>
      </c>
      <c r="I62" s="66">
        <v>75</v>
      </c>
      <c r="J62" s="143">
        <f t="shared" si="82"/>
        <v>3876</v>
      </c>
      <c r="K62" s="147">
        <f t="shared" si="83"/>
        <v>1.973164956590371E-2</v>
      </c>
      <c r="L62" s="66">
        <v>44</v>
      </c>
      <c r="M62" s="143">
        <f t="shared" si="84"/>
        <v>3920</v>
      </c>
      <c r="N62" s="147">
        <f t="shared" si="85"/>
        <v>1.1351909184726523E-2</v>
      </c>
      <c r="O62" s="66">
        <v>29</v>
      </c>
      <c r="P62" s="116"/>
      <c r="Q62" s="118"/>
      <c r="R62" s="66">
        <v>42</v>
      </c>
      <c r="S62" s="143">
        <f t="shared" si="86"/>
        <v>3962</v>
      </c>
      <c r="T62" s="147">
        <f t="shared" si="87"/>
        <v>1.0714285714285714E-2</v>
      </c>
      <c r="U62" s="141">
        <f t="shared" si="88"/>
        <v>341</v>
      </c>
      <c r="V62" s="150">
        <f t="shared" si="89"/>
        <v>1.5540033904141382E-2</v>
      </c>
      <c r="X62" s="66">
        <v>37</v>
      </c>
      <c r="Y62" s="143">
        <f t="shared" si="90"/>
        <v>3999</v>
      </c>
      <c r="Z62" s="147">
        <f t="shared" si="91"/>
        <v>9.3387178192831898E-3</v>
      </c>
      <c r="AA62" s="66">
        <v>84</v>
      </c>
      <c r="AB62" s="143">
        <f t="shared" si="92"/>
        <v>4083</v>
      </c>
      <c r="AC62" s="147">
        <f t="shared" si="93"/>
        <v>2.1005251312828207E-2</v>
      </c>
      <c r="AD62" s="66">
        <v>82</v>
      </c>
      <c r="AE62" s="143">
        <f t="shared" si="94"/>
        <v>4165</v>
      </c>
      <c r="AF62" s="147">
        <f t="shared" si="95"/>
        <v>2.0083272103845213E-2</v>
      </c>
      <c r="AG62" s="66">
        <v>79</v>
      </c>
      <c r="AH62" s="143">
        <f t="shared" si="96"/>
        <v>4244</v>
      </c>
      <c r="AI62" s="147">
        <f t="shared" si="97"/>
        <v>1.8967587034813927E-2</v>
      </c>
      <c r="AJ62" s="66">
        <v>74</v>
      </c>
      <c r="AK62" s="143">
        <f t="shared" si="98"/>
        <v>4318</v>
      </c>
      <c r="AL62" s="147">
        <f t="shared" si="99"/>
        <v>1.7436380772855798E-2</v>
      </c>
      <c r="AM62" s="141">
        <f t="shared" si="100"/>
        <v>356</v>
      </c>
      <c r="AN62" s="150">
        <f t="shared" si="101"/>
        <v>1.9372253974465403E-2</v>
      </c>
    </row>
    <row r="63" spans="2:41" outlineLevel="1">
      <c r="B63" s="40" t="s">
        <v>78</v>
      </c>
      <c r="C63" s="52" t="s">
        <v>94</v>
      </c>
      <c r="D63" s="66">
        <v>409</v>
      </c>
      <c r="E63" s="67">
        <v>1718</v>
      </c>
      <c r="F63" s="66">
        <v>590</v>
      </c>
      <c r="G63" s="143">
        <f t="shared" si="80"/>
        <v>2308</v>
      </c>
      <c r="H63" s="147">
        <f t="shared" si="81"/>
        <v>0.34342258440046564</v>
      </c>
      <c r="I63" s="66">
        <v>584</v>
      </c>
      <c r="J63" s="143">
        <f t="shared" si="82"/>
        <v>2892</v>
      </c>
      <c r="K63" s="147">
        <f t="shared" si="83"/>
        <v>0.2530329289428076</v>
      </c>
      <c r="L63" s="66">
        <v>281</v>
      </c>
      <c r="M63" s="143">
        <f t="shared" si="84"/>
        <v>3173</v>
      </c>
      <c r="N63" s="147">
        <f t="shared" si="85"/>
        <v>9.7164591977869988E-2</v>
      </c>
      <c r="O63" s="66">
        <v>118</v>
      </c>
      <c r="P63" s="116"/>
      <c r="Q63" s="118"/>
      <c r="R63" s="66">
        <v>154</v>
      </c>
      <c r="S63" s="143">
        <f t="shared" si="86"/>
        <v>3327</v>
      </c>
      <c r="T63" s="147">
        <f t="shared" si="87"/>
        <v>4.8534509927513396E-2</v>
      </c>
      <c r="U63" s="141">
        <f t="shared" si="88"/>
        <v>2018</v>
      </c>
      <c r="V63" s="150">
        <f t="shared" si="89"/>
        <v>0.17966151232892513</v>
      </c>
      <c r="X63" s="66">
        <v>122</v>
      </c>
      <c r="Y63" s="143">
        <f t="shared" si="90"/>
        <v>3449</v>
      </c>
      <c r="Z63" s="147">
        <f t="shared" si="91"/>
        <v>3.6669672377517282E-2</v>
      </c>
      <c r="AA63" s="66">
        <v>287</v>
      </c>
      <c r="AB63" s="143">
        <f t="shared" si="92"/>
        <v>3736</v>
      </c>
      <c r="AC63" s="147">
        <f t="shared" si="93"/>
        <v>8.3212525369672372E-2</v>
      </c>
      <c r="AD63" s="66">
        <v>280</v>
      </c>
      <c r="AE63" s="143">
        <f t="shared" si="94"/>
        <v>4016</v>
      </c>
      <c r="AF63" s="147">
        <f t="shared" si="95"/>
        <v>7.4946466809421838E-2</v>
      </c>
      <c r="AG63" s="66">
        <v>272</v>
      </c>
      <c r="AH63" s="143">
        <f t="shared" si="96"/>
        <v>4288</v>
      </c>
      <c r="AI63" s="147">
        <f t="shared" si="97"/>
        <v>6.7729083665338641E-2</v>
      </c>
      <c r="AJ63" s="66">
        <v>257</v>
      </c>
      <c r="AK63" s="143">
        <f t="shared" si="98"/>
        <v>4545</v>
      </c>
      <c r="AL63" s="147">
        <f t="shared" si="99"/>
        <v>5.9934701492537316E-2</v>
      </c>
      <c r="AM63" s="141">
        <f t="shared" si="100"/>
        <v>1218</v>
      </c>
      <c r="AN63" s="150">
        <f t="shared" si="101"/>
        <v>7.1421046738994409E-2</v>
      </c>
    </row>
    <row r="64" spans="2:41" outlineLevel="1">
      <c r="B64" s="40" t="s">
        <v>79</v>
      </c>
      <c r="C64" s="52" t="s">
        <v>94</v>
      </c>
      <c r="D64" s="66">
        <v>213</v>
      </c>
      <c r="E64" s="67">
        <v>7256</v>
      </c>
      <c r="F64" s="66">
        <v>111</v>
      </c>
      <c r="G64" s="143">
        <f t="shared" si="80"/>
        <v>7367</v>
      </c>
      <c r="H64" s="147">
        <f t="shared" si="81"/>
        <v>1.5297684674751929E-2</v>
      </c>
      <c r="I64" s="66">
        <v>109</v>
      </c>
      <c r="J64" s="143">
        <f t="shared" si="82"/>
        <v>7476</v>
      </c>
      <c r="K64" s="147">
        <f t="shared" si="83"/>
        <v>1.4795710601330257E-2</v>
      </c>
      <c r="L64" s="66">
        <v>77</v>
      </c>
      <c r="M64" s="143">
        <f t="shared" si="84"/>
        <v>7553</v>
      </c>
      <c r="N64" s="147">
        <f t="shared" si="85"/>
        <v>1.0299625468164793E-2</v>
      </c>
      <c r="O64" s="66">
        <v>37</v>
      </c>
      <c r="P64" s="116"/>
      <c r="Q64" s="118"/>
      <c r="R64" s="66">
        <v>52</v>
      </c>
      <c r="S64" s="143">
        <f t="shared" si="86"/>
        <v>7605</v>
      </c>
      <c r="T64" s="147">
        <f t="shared" si="87"/>
        <v>6.8846815834767644E-3</v>
      </c>
      <c r="U64" s="141">
        <f t="shared" si="88"/>
        <v>562</v>
      </c>
      <c r="V64" s="150">
        <f t="shared" si="89"/>
        <v>1.1813538327597239E-2</v>
      </c>
      <c r="X64" s="66">
        <v>46</v>
      </c>
      <c r="Y64" s="143">
        <f t="shared" si="90"/>
        <v>7651</v>
      </c>
      <c r="Z64" s="147">
        <f t="shared" si="91"/>
        <v>6.0486522024983565E-3</v>
      </c>
      <c r="AA64" s="66">
        <v>143</v>
      </c>
      <c r="AB64" s="143">
        <f t="shared" si="92"/>
        <v>7794</v>
      </c>
      <c r="AC64" s="147">
        <f t="shared" si="93"/>
        <v>1.8690367272251995E-2</v>
      </c>
      <c r="AD64" s="66">
        <v>140</v>
      </c>
      <c r="AE64" s="143">
        <f t="shared" si="94"/>
        <v>7934</v>
      </c>
      <c r="AF64" s="147">
        <f t="shared" si="95"/>
        <v>1.7962535283551451E-2</v>
      </c>
      <c r="AG64" s="66">
        <v>133</v>
      </c>
      <c r="AH64" s="143">
        <f t="shared" si="96"/>
        <v>8067</v>
      </c>
      <c r="AI64" s="147">
        <f t="shared" si="97"/>
        <v>1.6763297201915807E-2</v>
      </c>
      <c r="AJ64" s="66">
        <v>146</v>
      </c>
      <c r="AK64" s="143">
        <f t="shared" si="98"/>
        <v>8213</v>
      </c>
      <c r="AL64" s="147">
        <f t="shared" si="99"/>
        <v>1.8098425684889053E-2</v>
      </c>
      <c r="AM64" s="141">
        <f t="shared" si="100"/>
        <v>608</v>
      </c>
      <c r="AN64" s="150">
        <f t="shared" si="101"/>
        <v>1.7878415812975224E-2</v>
      </c>
    </row>
    <row r="65" spans="1:40" outlineLevel="1">
      <c r="B65" s="40" t="s">
        <v>80</v>
      </c>
      <c r="C65" s="52" t="s">
        <v>94</v>
      </c>
      <c r="D65" s="66">
        <v>632</v>
      </c>
      <c r="E65" s="67">
        <v>6179</v>
      </c>
      <c r="F65" s="66">
        <v>438</v>
      </c>
      <c r="G65" s="143">
        <f t="shared" si="80"/>
        <v>6617</v>
      </c>
      <c r="H65" s="147">
        <f t="shared" si="81"/>
        <v>7.0885256513999031E-2</v>
      </c>
      <c r="I65" s="66">
        <v>375</v>
      </c>
      <c r="J65" s="143">
        <f t="shared" si="82"/>
        <v>6992</v>
      </c>
      <c r="K65" s="147">
        <f t="shared" si="83"/>
        <v>5.6672207949221703E-2</v>
      </c>
      <c r="L65" s="66">
        <v>227</v>
      </c>
      <c r="M65" s="143">
        <f t="shared" si="84"/>
        <v>7219</v>
      </c>
      <c r="N65" s="147">
        <f t="shared" si="85"/>
        <v>3.2465675057208238E-2</v>
      </c>
      <c r="O65" s="66">
        <v>65</v>
      </c>
      <c r="P65" s="116"/>
      <c r="Q65" s="118"/>
      <c r="R65" s="66">
        <v>121</v>
      </c>
      <c r="S65" s="143">
        <f t="shared" si="86"/>
        <v>7340</v>
      </c>
      <c r="T65" s="147">
        <f t="shared" si="87"/>
        <v>1.6761324283141709E-2</v>
      </c>
      <c r="U65" s="141">
        <f t="shared" si="88"/>
        <v>1793</v>
      </c>
      <c r="V65" s="150">
        <f t="shared" si="89"/>
        <v>4.3985498602926887E-2</v>
      </c>
      <c r="X65" s="66">
        <v>96</v>
      </c>
      <c r="Y65" s="143">
        <f t="shared" si="90"/>
        <v>7436</v>
      </c>
      <c r="Z65" s="147">
        <f t="shared" si="91"/>
        <v>1.3079019073569483E-2</v>
      </c>
      <c r="AA65" s="66">
        <v>190</v>
      </c>
      <c r="AB65" s="143">
        <f t="shared" si="92"/>
        <v>7626</v>
      </c>
      <c r="AC65" s="147">
        <f t="shared" si="93"/>
        <v>2.555137170521786E-2</v>
      </c>
      <c r="AD65" s="66">
        <v>185</v>
      </c>
      <c r="AE65" s="143">
        <f t="shared" si="94"/>
        <v>7811</v>
      </c>
      <c r="AF65" s="147">
        <f t="shared" si="95"/>
        <v>2.4259113558877523E-2</v>
      </c>
      <c r="AG65" s="66">
        <v>179</v>
      </c>
      <c r="AH65" s="143">
        <f t="shared" si="96"/>
        <v>7990</v>
      </c>
      <c r="AI65" s="147">
        <f t="shared" si="97"/>
        <v>2.2916399948790168E-2</v>
      </c>
      <c r="AJ65" s="66">
        <v>165</v>
      </c>
      <c r="AK65" s="143">
        <f t="shared" si="98"/>
        <v>8155</v>
      </c>
      <c r="AL65" s="147">
        <f t="shared" si="99"/>
        <v>2.065081351689612E-2</v>
      </c>
      <c r="AM65" s="141">
        <f t="shared" si="100"/>
        <v>815</v>
      </c>
      <c r="AN65" s="150">
        <f t="shared" si="101"/>
        <v>2.3342818267595433E-2</v>
      </c>
    </row>
    <row r="66" spans="1:40" outlineLevel="1">
      <c r="B66" s="40" t="s">
        <v>81</v>
      </c>
      <c r="C66" s="52" t="s">
        <v>94</v>
      </c>
      <c r="D66" s="66">
        <v>538</v>
      </c>
      <c r="E66" s="67">
        <v>5985</v>
      </c>
      <c r="F66" s="66">
        <v>401</v>
      </c>
      <c r="G66" s="143">
        <f t="shared" si="80"/>
        <v>6386</v>
      </c>
      <c r="H66" s="147">
        <f t="shared" si="81"/>
        <v>6.7000835421888047E-2</v>
      </c>
      <c r="I66" s="66">
        <v>457</v>
      </c>
      <c r="J66" s="143">
        <f t="shared" si="82"/>
        <v>6843</v>
      </c>
      <c r="K66" s="147">
        <f t="shared" si="83"/>
        <v>7.156279361102412E-2</v>
      </c>
      <c r="L66" s="66">
        <v>308</v>
      </c>
      <c r="M66" s="143">
        <f t="shared" si="84"/>
        <v>7151</v>
      </c>
      <c r="N66" s="147">
        <f t="shared" si="85"/>
        <v>4.5009498757854739E-2</v>
      </c>
      <c r="O66" s="66">
        <v>100</v>
      </c>
      <c r="P66" s="116"/>
      <c r="Q66" s="118"/>
      <c r="R66" s="66">
        <v>156</v>
      </c>
      <c r="S66" s="143">
        <f t="shared" si="86"/>
        <v>7307</v>
      </c>
      <c r="T66" s="147">
        <f t="shared" si="87"/>
        <v>2.1815130750943924E-2</v>
      </c>
      <c r="U66" s="141">
        <f t="shared" si="88"/>
        <v>1860</v>
      </c>
      <c r="V66" s="150">
        <f t="shared" si="89"/>
        <v>5.1159786799486628E-2</v>
      </c>
      <c r="X66" s="66">
        <v>95</v>
      </c>
      <c r="Y66" s="143">
        <f t="shared" si="90"/>
        <v>7402</v>
      </c>
      <c r="Z66" s="147">
        <f t="shared" si="91"/>
        <v>1.3001231695634323E-2</v>
      </c>
      <c r="AA66" s="66">
        <v>183</v>
      </c>
      <c r="AB66" s="143">
        <f t="shared" si="92"/>
        <v>7585</v>
      </c>
      <c r="AC66" s="147">
        <f t="shared" si="93"/>
        <v>2.4723047824912185E-2</v>
      </c>
      <c r="AD66" s="66">
        <v>179</v>
      </c>
      <c r="AE66" s="143">
        <f t="shared" si="94"/>
        <v>7764</v>
      </c>
      <c r="AF66" s="147">
        <f t="shared" si="95"/>
        <v>2.3599208965062624E-2</v>
      </c>
      <c r="AG66" s="66">
        <v>173</v>
      </c>
      <c r="AH66" s="143">
        <f t="shared" si="96"/>
        <v>7937</v>
      </c>
      <c r="AI66" s="147">
        <f t="shared" si="97"/>
        <v>2.228232869654817E-2</v>
      </c>
      <c r="AJ66" s="66">
        <v>159</v>
      </c>
      <c r="AK66" s="143">
        <f t="shared" si="98"/>
        <v>8096</v>
      </c>
      <c r="AL66" s="147">
        <f t="shared" si="99"/>
        <v>2.0032757969005922E-2</v>
      </c>
      <c r="AM66" s="141">
        <f t="shared" si="100"/>
        <v>789</v>
      </c>
      <c r="AN66" s="150">
        <f t="shared" si="101"/>
        <v>2.2657846008749649E-2</v>
      </c>
    </row>
    <row r="67" spans="1:40" s="43" customFormat="1" outlineLevel="1">
      <c r="A67"/>
      <c r="B67" s="40" t="s">
        <v>82</v>
      </c>
      <c r="C67" s="52" t="s">
        <v>94</v>
      </c>
      <c r="D67" s="66">
        <v>906</v>
      </c>
      <c r="E67" s="67">
        <v>6018</v>
      </c>
      <c r="F67" s="66">
        <v>695</v>
      </c>
      <c r="G67" s="143">
        <f t="shared" si="80"/>
        <v>6713</v>
      </c>
      <c r="H67" s="147">
        <f t="shared" si="81"/>
        <v>0.11548687271518777</v>
      </c>
      <c r="I67" s="66">
        <v>655</v>
      </c>
      <c r="J67" s="143">
        <f t="shared" si="82"/>
        <v>7368</v>
      </c>
      <c r="K67" s="147">
        <f t="shared" si="83"/>
        <v>9.7571875465514671E-2</v>
      </c>
      <c r="L67" s="66">
        <v>404</v>
      </c>
      <c r="M67" s="143">
        <f t="shared" si="84"/>
        <v>7772</v>
      </c>
      <c r="N67" s="147">
        <f t="shared" si="85"/>
        <v>5.4831704668838216E-2</v>
      </c>
      <c r="O67" s="66">
        <v>133</v>
      </c>
      <c r="P67" s="117"/>
      <c r="Q67" s="118"/>
      <c r="R67" s="66">
        <v>212</v>
      </c>
      <c r="S67" s="143">
        <f t="shared" si="86"/>
        <v>7984</v>
      </c>
      <c r="T67" s="147">
        <f t="shared" si="87"/>
        <v>2.7277406073082863E-2</v>
      </c>
      <c r="U67" s="141">
        <f t="shared" si="88"/>
        <v>2872</v>
      </c>
      <c r="V67" s="150">
        <f t="shared" si="89"/>
        <v>7.322822620836611E-2</v>
      </c>
      <c r="W67"/>
      <c r="X67" s="66">
        <v>110</v>
      </c>
      <c r="Y67" s="143">
        <f t="shared" si="90"/>
        <v>8094</v>
      </c>
      <c r="Z67" s="147">
        <f t="shared" si="91"/>
        <v>1.3777555110220441E-2</v>
      </c>
      <c r="AA67" s="66">
        <v>202</v>
      </c>
      <c r="AB67" s="143">
        <f t="shared" si="92"/>
        <v>8296</v>
      </c>
      <c r="AC67" s="147">
        <f t="shared" si="93"/>
        <v>2.4956758092414134E-2</v>
      </c>
      <c r="AD67" s="66">
        <v>196</v>
      </c>
      <c r="AE67" s="143">
        <f t="shared" si="94"/>
        <v>8492</v>
      </c>
      <c r="AF67" s="147">
        <f t="shared" si="95"/>
        <v>2.3625843780135006E-2</v>
      </c>
      <c r="AG67" s="66">
        <v>188</v>
      </c>
      <c r="AH67" s="143">
        <f t="shared" si="96"/>
        <v>8680</v>
      </c>
      <c r="AI67" s="147">
        <f t="shared" si="97"/>
        <v>2.2138483278379653E-2</v>
      </c>
      <c r="AJ67" s="66">
        <v>173</v>
      </c>
      <c r="AK67" s="143">
        <f t="shared" si="98"/>
        <v>8853</v>
      </c>
      <c r="AL67" s="147">
        <f t="shared" si="99"/>
        <v>1.9930875576036865E-2</v>
      </c>
      <c r="AM67" s="141">
        <f t="shared" si="100"/>
        <v>869</v>
      </c>
      <c r="AN67" s="150">
        <f t="shared" si="101"/>
        <v>2.2661287154414955E-2</v>
      </c>
    </row>
    <row r="68" spans="1:40" s="43" customFormat="1" outlineLevel="1">
      <c r="A68"/>
      <c r="B68" s="40" t="s">
        <v>83</v>
      </c>
      <c r="C68" s="52" t="s">
        <v>94</v>
      </c>
      <c r="D68" s="66">
        <v>681</v>
      </c>
      <c r="E68" s="67">
        <v>5118</v>
      </c>
      <c r="F68" s="66">
        <v>774</v>
      </c>
      <c r="G68" s="143">
        <f t="shared" si="80"/>
        <v>5892</v>
      </c>
      <c r="H68" s="147">
        <f t="shared" si="81"/>
        <v>0.15123094958968347</v>
      </c>
      <c r="I68" s="66">
        <v>745</v>
      </c>
      <c r="J68" s="143">
        <f t="shared" si="82"/>
        <v>6637</v>
      </c>
      <c r="K68" s="147">
        <f t="shared" si="83"/>
        <v>0.12644263408010861</v>
      </c>
      <c r="L68" s="66">
        <v>348</v>
      </c>
      <c r="M68" s="143">
        <f t="shared" si="84"/>
        <v>6985</v>
      </c>
      <c r="N68" s="147">
        <f t="shared" si="85"/>
        <v>5.2433328310983879E-2</v>
      </c>
      <c r="O68" s="66">
        <v>101</v>
      </c>
      <c r="P68" s="117"/>
      <c r="Q68" s="118"/>
      <c r="R68" s="66">
        <v>165</v>
      </c>
      <c r="S68" s="143">
        <f t="shared" si="86"/>
        <v>7150</v>
      </c>
      <c r="T68" s="147">
        <f t="shared" si="87"/>
        <v>2.3622047244094488E-2</v>
      </c>
      <c r="U68" s="141">
        <f t="shared" si="88"/>
        <v>2713</v>
      </c>
      <c r="V68" s="150">
        <f t="shared" si="89"/>
        <v>8.7179964053276882E-2</v>
      </c>
      <c r="W68"/>
      <c r="X68" s="66">
        <v>119</v>
      </c>
      <c r="Y68" s="143">
        <f t="shared" si="90"/>
        <v>7269</v>
      </c>
      <c r="Z68" s="147">
        <f t="shared" si="91"/>
        <v>1.6643356643356644E-2</v>
      </c>
      <c r="AA68" s="66">
        <v>239</v>
      </c>
      <c r="AB68" s="143">
        <f t="shared" si="92"/>
        <v>7508</v>
      </c>
      <c r="AC68" s="147">
        <f t="shared" si="93"/>
        <v>3.287935066721695E-2</v>
      </c>
      <c r="AD68" s="66">
        <v>247</v>
      </c>
      <c r="AE68" s="143">
        <f t="shared" si="94"/>
        <v>7755</v>
      </c>
      <c r="AF68" s="147">
        <f t="shared" si="95"/>
        <v>3.2898241875332981E-2</v>
      </c>
      <c r="AG68" s="66">
        <v>248</v>
      </c>
      <c r="AH68" s="143">
        <f t="shared" si="96"/>
        <v>8003</v>
      </c>
      <c r="AI68" s="147">
        <f t="shared" si="97"/>
        <v>3.1979368149580918E-2</v>
      </c>
      <c r="AJ68" s="66">
        <v>215</v>
      </c>
      <c r="AK68" s="143">
        <f t="shared" si="98"/>
        <v>8218</v>
      </c>
      <c r="AL68" s="147">
        <f t="shared" si="99"/>
        <v>2.6864925652880171E-2</v>
      </c>
      <c r="AM68" s="141">
        <f t="shared" si="100"/>
        <v>1068</v>
      </c>
      <c r="AN68" s="150">
        <f t="shared" si="101"/>
        <v>3.1152423949592833E-2</v>
      </c>
    </row>
    <row r="69" spans="1:40" outlineLevel="1">
      <c r="B69" s="40" t="s">
        <v>84</v>
      </c>
      <c r="C69" s="52" t="s">
        <v>94</v>
      </c>
      <c r="D69" s="66">
        <v>123</v>
      </c>
      <c r="E69" s="67">
        <v>291</v>
      </c>
      <c r="F69" s="66">
        <v>142</v>
      </c>
      <c r="G69" s="143">
        <f t="shared" si="80"/>
        <v>433</v>
      </c>
      <c r="H69" s="147">
        <f t="shared" si="81"/>
        <v>0.48797250859106528</v>
      </c>
      <c r="I69" s="66">
        <v>194</v>
      </c>
      <c r="J69" s="143">
        <f t="shared" si="82"/>
        <v>627</v>
      </c>
      <c r="K69" s="147">
        <f t="shared" si="83"/>
        <v>0.44803695150115475</v>
      </c>
      <c r="L69" s="66">
        <v>173</v>
      </c>
      <c r="M69" s="143">
        <f t="shared" si="84"/>
        <v>800</v>
      </c>
      <c r="N69" s="147">
        <f t="shared" si="85"/>
        <v>0.27591706539074962</v>
      </c>
      <c r="O69" s="66">
        <v>108</v>
      </c>
      <c r="P69" s="116"/>
      <c r="Q69" s="118"/>
      <c r="R69" s="66">
        <v>182</v>
      </c>
      <c r="S69" s="143">
        <f t="shared" si="86"/>
        <v>982</v>
      </c>
      <c r="T69" s="147">
        <f t="shared" si="87"/>
        <v>0.22750000000000001</v>
      </c>
      <c r="U69" s="141">
        <f t="shared" si="88"/>
        <v>814</v>
      </c>
      <c r="V69" s="150">
        <f t="shared" si="89"/>
        <v>0.35535987611283648</v>
      </c>
      <c r="X69" s="66">
        <v>44</v>
      </c>
      <c r="Y69" s="143">
        <f t="shared" si="90"/>
        <v>1026</v>
      </c>
      <c r="Z69" s="147">
        <f t="shared" si="91"/>
        <v>4.4806517311608958E-2</v>
      </c>
      <c r="AA69" s="66">
        <v>104</v>
      </c>
      <c r="AB69" s="143">
        <f t="shared" si="92"/>
        <v>1130</v>
      </c>
      <c r="AC69" s="147">
        <f t="shared" si="93"/>
        <v>0.10136452241715399</v>
      </c>
      <c r="AD69" s="66">
        <v>102</v>
      </c>
      <c r="AE69" s="143">
        <f t="shared" si="94"/>
        <v>1232</v>
      </c>
      <c r="AF69" s="147">
        <f t="shared" si="95"/>
        <v>9.0265486725663716E-2</v>
      </c>
      <c r="AG69" s="66">
        <v>98</v>
      </c>
      <c r="AH69" s="143">
        <f t="shared" si="96"/>
        <v>1330</v>
      </c>
      <c r="AI69" s="147">
        <f t="shared" si="97"/>
        <v>7.9545454545454544E-2</v>
      </c>
      <c r="AJ69" s="66">
        <v>93</v>
      </c>
      <c r="AK69" s="143">
        <f t="shared" si="98"/>
        <v>1423</v>
      </c>
      <c r="AL69" s="147">
        <f t="shared" si="99"/>
        <v>6.9924812030075181E-2</v>
      </c>
      <c r="AM69" s="141">
        <f t="shared" si="100"/>
        <v>441</v>
      </c>
      <c r="AN69" s="150">
        <f t="shared" si="101"/>
        <v>8.5211493725676046E-2</v>
      </c>
    </row>
    <row r="70" spans="1:40" s="43" customFormat="1" outlineLevel="1">
      <c r="B70" s="40" t="s">
        <v>86</v>
      </c>
      <c r="C70" s="52" t="s">
        <v>94</v>
      </c>
      <c r="D70" s="66">
        <v>314</v>
      </c>
      <c r="E70" s="67">
        <v>1781</v>
      </c>
      <c r="F70" s="66">
        <v>194</v>
      </c>
      <c r="G70" s="143">
        <f t="shared" si="80"/>
        <v>1975</v>
      </c>
      <c r="H70" s="147">
        <f t="shared" si="81"/>
        <v>0.10892756878158338</v>
      </c>
      <c r="I70" s="66">
        <v>262</v>
      </c>
      <c r="J70" s="143">
        <f t="shared" si="82"/>
        <v>2237</v>
      </c>
      <c r="K70" s="147">
        <f t="shared" si="83"/>
        <v>0.13265822784810127</v>
      </c>
      <c r="L70" s="66">
        <v>162</v>
      </c>
      <c r="M70" s="143">
        <f t="shared" si="84"/>
        <v>2399</v>
      </c>
      <c r="N70" s="147">
        <f t="shared" si="85"/>
        <v>7.2418417523468934E-2</v>
      </c>
      <c r="O70" s="66">
        <v>63</v>
      </c>
      <c r="P70" s="117"/>
      <c r="Q70" s="201"/>
      <c r="R70" s="66">
        <v>90</v>
      </c>
      <c r="S70" s="143">
        <f t="shared" si="86"/>
        <v>2489</v>
      </c>
      <c r="T70" s="147">
        <f t="shared" si="87"/>
        <v>3.7515631513130469E-2</v>
      </c>
      <c r="U70" s="141">
        <f t="shared" si="88"/>
        <v>1022</v>
      </c>
      <c r="V70" s="150">
        <f t="shared" si="89"/>
        <v>8.7277107952697275E-2</v>
      </c>
      <c r="X70" s="66">
        <v>57</v>
      </c>
      <c r="Y70" s="143">
        <f t="shared" si="90"/>
        <v>2546</v>
      </c>
      <c r="Z70" s="147">
        <f t="shared" si="91"/>
        <v>2.2900763358778626E-2</v>
      </c>
      <c r="AA70" s="66">
        <v>131</v>
      </c>
      <c r="AB70" s="143">
        <f t="shared" si="92"/>
        <v>2677</v>
      </c>
      <c r="AC70" s="147">
        <f t="shared" si="93"/>
        <v>5.1453260015710919E-2</v>
      </c>
      <c r="AD70" s="66">
        <v>129</v>
      </c>
      <c r="AE70" s="143">
        <f t="shared" si="94"/>
        <v>2806</v>
      </c>
      <c r="AF70" s="147">
        <f t="shared" si="95"/>
        <v>4.8188270451998506E-2</v>
      </c>
      <c r="AG70" s="66">
        <v>125</v>
      </c>
      <c r="AH70" s="143">
        <f t="shared" si="96"/>
        <v>2931</v>
      </c>
      <c r="AI70" s="147">
        <f t="shared" si="97"/>
        <v>4.4547398431931576E-2</v>
      </c>
      <c r="AJ70" s="66">
        <v>118</v>
      </c>
      <c r="AK70" s="143">
        <f t="shared" si="98"/>
        <v>3049</v>
      </c>
      <c r="AL70" s="147">
        <f t="shared" si="99"/>
        <v>4.025929716820198E-2</v>
      </c>
      <c r="AM70" s="141">
        <f t="shared" si="100"/>
        <v>560</v>
      </c>
      <c r="AN70" s="150">
        <f t="shared" si="101"/>
        <v>4.6103743580312884E-2</v>
      </c>
    </row>
    <row r="71" spans="1:40" outlineLevel="1">
      <c r="B71" s="40" t="s">
        <v>87</v>
      </c>
      <c r="C71" s="52" t="s">
        <v>94</v>
      </c>
      <c r="D71" s="66">
        <v>140</v>
      </c>
      <c r="E71" s="67">
        <v>199</v>
      </c>
      <c r="F71" s="66">
        <v>115</v>
      </c>
      <c r="G71" s="143">
        <f t="shared" si="80"/>
        <v>314</v>
      </c>
      <c r="H71" s="147">
        <f t="shared" si="81"/>
        <v>0.57788944723618085</v>
      </c>
      <c r="I71" s="66">
        <v>162</v>
      </c>
      <c r="J71" s="143">
        <f t="shared" si="82"/>
        <v>476</v>
      </c>
      <c r="K71" s="147">
        <f t="shared" si="83"/>
        <v>0.51592356687898089</v>
      </c>
      <c r="L71" s="66">
        <v>61</v>
      </c>
      <c r="M71" s="143">
        <f t="shared" si="84"/>
        <v>537</v>
      </c>
      <c r="N71" s="147">
        <f t="shared" si="85"/>
        <v>0.12815126050420167</v>
      </c>
      <c r="O71" s="66">
        <v>9</v>
      </c>
      <c r="P71" s="116"/>
      <c r="Q71" s="118"/>
      <c r="R71" s="66">
        <v>21</v>
      </c>
      <c r="S71" s="143">
        <f t="shared" si="86"/>
        <v>558</v>
      </c>
      <c r="T71" s="147">
        <f t="shared" si="87"/>
        <v>3.9106145251396648E-2</v>
      </c>
      <c r="U71" s="141">
        <f t="shared" si="88"/>
        <v>499</v>
      </c>
      <c r="V71" s="150">
        <f t="shared" si="89"/>
        <v>0.29403278822152923</v>
      </c>
      <c r="X71" s="66">
        <v>30</v>
      </c>
      <c r="Y71" s="143">
        <f t="shared" si="90"/>
        <v>588</v>
      </c>
      <c r="Z71" s="147">
        <f t="shared" si="91"/>
        <v>5.3763440860215055E-2</v>
      </c>
      <c r="AA71" s="66">
        <v>72</v>
      </c>
      <c r="AB71" s="143">
        <f t="shared" si="92"/>
        <v>660</v>
      </c>
      <c r="AC71" s="147">
        <f t="shared" si="93"/>
        <v>0.12244897959183673</v>
      </c>
      <c r="AD71" s="66">
        <v>70</v>
      </c>
      <c r="AE71" s="143">
        <f t="shared" si="94"/>
        <v>730</v>
      </c>
      <c r="AF71" s="147">
        <f t="shared" si="95"/>
        <v>0.10606060606060606</v>
      </c>
      <c r="AG71" s="66">
        <v>68</v>
      </c>
      <c r="AH71" s="143">
        <f t="shared" si="96"/>
        <v>798</v>
      </c>
      <c r="AI71" s="147">
        <f t="shared" si="97"/>
        <v>9.3150684931506855E-2</v>
      </c>
      <c r="AJ71" s="66">
        <v>65</v>
      </c>
      <c r="AK71" s="143">
        <f t="shared" si="98"/>
        <v>863</v>
      </c>
      <c r="AL71" s="147">
        <f t="shared" si="99"/>
        <v>8.1453634085213028E-2</v>
      </c>
      <c r="AM71" s="141">
        <f t="shared" si="100"/>
        <v>305</v>
      </c>
      <c r="AN71" s="150">
        <f t="shared" si="101"/>
        <v>0.10067313746800943</v>
      </c>
    </row>
    <row r="72" spans="1:40" outlineLevel="1">
      <c r="B72" s="40" t="s">
        <v>88</v>
      </c>
      <c r="C72" s="52" t="s">
        <v>94</v>
      </c>
      <c r="D72" s="66">
        <v>0</v>
      </c>
      <c r="E72" s="67">
        <v>0</v>
      </c>
      <c r="F72" s="66">
        <v>0</v>
      </c>
      <c r="G72" s="143">
        <f t="shared" si="80"/>
        <v>0</v>
      </c>
      <c r="H72" s="147">
        <f t="shared" si="81"/>
        <v>0</v>
      </c>
      <c r="I72" s="66">
        <v>14</v>
      </c>
      <c r="J72" s="143">
        <f t="shared" si="82"/>
        <v>14</v>
      </c>
      <c r="K72" s="147">
        <f t="shared" si="83"/>
        <v>0</v>
      </c>
      <c r="L72" s="66">
        <v>18</v>
      </c>
      <c r="M72" s="143">
        <f t="shared" si="84"/>
        <v>32</v>
      </c>
      <c r="N72" s="147">
        <f t="shared" si="85"/>
        <v>1.2857142857142858</v>
      </c>
      <c r="O72" s="66">
        <v>0</v>
      </c>
      <c r="P72" s="118"/>
      <c r="Q72" s="118"/>
      <c r="R72" s="66">
        <v>3</v>
      </c>
      <c r="S72" s="143">
        <f t="shared" si="86"/>
        <v>35</v>
      </c>
      <c r="T72" s="147">
        <f t="shared" si="87"/>
        <v>9.375E-2</v>
      </c>
      <c r="U72" s="141">
        <f t="shared" si="88"/>
        <v>35</v>
      </c>
      <c r="V72" s="150">
        <f t="shared" si="89"/>
        <v>0</v>
      </c>
      <c r="X72" s="66">
        <v>10</v>
      </c>
      <c r="Y72" s="143">
        <f t="shared" si="90"/>
        <v>45</v>
      </c>
      <c r="Z72" s="147">
        <f t="shared" si="91"/>
        <v>0.2857142857142857</v>
      </c>
      <c r="AA72" s="66">
        <v>27</v>
      </c>
      <c r="AB72" s="143">
        <f t="shared" si="92"/>
        <v>72</v>
      </c>
      <c r="AC72" s="147">
        <f t="shared" si="93"/>
        <v>0.6</v>
      </c>
      <c r="AD72" s="66">
        <v>27</v>
      </c>
      <c r="AE72" s="143">
        <f t="shared" si="94"/>
        <v>99</v>
      </c>
      <c r="AF72" s="147">
        <f t="shared" si="95"/>
        <v>0.375</v>
      </c>
      <c r="AG72" s="66">
        <v>26</v>
      </c>
      <c r="AH72" s="143">
        <f t="shared" si="96"/>
        <v>125</v>
      </c>
      <c r="AI72" s="147">
        <f t="shared" si="97"/>
        <v>0.26262626262626265</v>
      </c>
      <c r="AJ72" s="66">
        <v>25</v>
      </c>
      <c r="AK72" s="143">
        <f t="shared" si="98"/>
        <v>150</v>
      </c>
      <c r="AL72" s="147">
        <f t="shared" si="99"/>
        <v>0.2</v>
      </c>
      <c r="AM72" s="141">
        <f t="shared" si="100"/>
        <v>115</v>
      </c>
      <c r="AN72" s="150">
        <f t="shared" si="101"/>
        <v>0.35120015480703448</v>
      </c>
    </row>
    <row r="73" spans="1:40" outlineLevel="1">
      <c r="B73" s="339" t="s">
        <v>95</v>
      </c>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1"/>
    </row>
    <row r="74" spans="1:40" outlineLevel="1">
      <c r="B74" s="40" t="s">
        <v>114</v>
      </c>
      <c r="C74" s="38" t="s">
        <v>94</v>
      </c>
      <c r="D74" s="206">
        <f>SUM(D59:D72)</f>
        <v>5278</v>
      </c>
      <c r="E74" s="146">
        <f>SUM(E59:E72)</f>
        <v>58865</v>
      </c>
      <c r="F74" s="145">
        <f>SUM(F59:F72)</f>
        <v>4522</v>
      </c>
      <c r="G74" s="161">
        <f>SUM(G59:G72)</f>
        <v>63387</v>
      </c>
      <c r="H74" s="149">
        <f>IFERROR((G74-E74)/E74,0)</f>
        <v>7.6819842011381978E-2</v>
      </c>
      <c r="I74" s="145">
        <f>SUM(I59:I72)</f>
        <v>4748</v>
      </c>
      <c r="J74" s="161">
        <f>SUM(J59:J72)</f>
        <v>68135</v>
      </c>
      <c r="K74" s="149">
        <f t="shared" si="3"/>
        <v>7.4904948964298668E-2</v>
      </c>
      <c r="L74" s="206">
        <f>SUM(L59:L72)</f>
        <v>2757</v>
      </c>
      <c r="M74" s="144">
        <f>SUM(M59:M72)</f>
        <v>70892</v>
      </c>
      <c r="N74" s="149">
        <f t="shared" si="5"/>
        <v>4.0463785132457623E-2</v>
      </c>
      <c r="O74" s="145">
        <f>SUM(O59:O72)</f>
        <v>993</v>
      </c>
      <c r="P74" s="118"/>
      <c r="Q74" s="118"/>
      <c r="R74" s="206">
        <f>SUM(R59:R72)</f>
        <v>1594</v>
      </c>
      <c r="S74" s="144">
        <f>SUM(S59:S72)</f>
        <v>72486</v>
      </c>
      <c r="T74" s="149">
        <f t="shared" ref="T74" si="102">IFERROR((S74-M74)/M74,0)</f>
        <v>2.2484906618518308E-2</v>
      </c>
      <c r="U74" s="145">
        <f>SUM(U59:U72)</f>
        <v>18899</v>
      </c>
      <c r="V74" s="150">
        <f>IFERROR((S74/E74)^(1/4)-1,0)</f>
        <v>5.3414389796867967E-2</v>
      </c>
      <c r="X74" s="206">
        <f>SUM(X59:X72)</f>
        <v>1024</v>
      </c>
      <c r="Y74" s="144">
        <f>SUM(Y59:Y72)</f>
        <v>73510</v>
      </c>
      <c r="Z74" s="149">
        <f>IFERROR((Y74-S74)/S74,0)</f>
        <v>1.4126865877548769E-2</v>
      </c>
      <c r="AA74" s="206">
        <f>SUM(AA59:AA72)</f>
        <v>2466</v>
      </c>
      <c r="AB74" s="144">
        <f>SUM(AB59:AB72)</f>
        <v>75976</v>
      </c>
      <c r="AC74" s="149">
        <f t="shared" ref="AC74" si="103">IFERROR((AB74-Y74)/Y74,0)</f>
        <v>3.3546456264453815E-2</v>
      </c>
      <c r="AD74" s="145">
        <f>SUM(AD59:AD72)</f>
        <v>2429</v>
      </c>
      <c r="AE74" s="161">
        <f>SUM(AE59:AE72)</f>
        <v>78405</v>
      </c>
      <c r="AF74" s="149">
        <f t="shared" ref="AF74" si="104">IFERROR((AE74-AB74)/AB74,0)</f>
        <v>3.1970622301779508E-2</v>
      </c>
      <c r="AG74" s="206">
        <f>SUM(AG59:AG72)</f>
        <v>2350</v>
      </c>
      <c r="AH74" s="144">
        <f>SUM(AH59:AH72)</f>
        <v>80755</v>
      </c>
      <c r="AI74" s="149">
        <f t="shared" ref="AI74" si="105">IFERROR((AH74-AE74)/AE74,0)</f>
        <v>2.9972578279446462E-2</v>
      </c>
      <c r="AJ74" s="145">
        <f>SUM(AJ59:AJ72)</f>
        <v>2235</v>
      </c>
      <c r="AK74" s="161">
        <f>SUM(AK59:AK72)</f>
        <v>82990</v>
      </c>
      <c r="AL74" s="149">
        <f>IFERROR((AK74-AH74)/AH74,0)</f>
        <v>2.7676304872763298E-2</v>
      </c>
      <c r="AM74" s="145">
        <f>SUM(AM59:AM72)</f>
        <v>10504</v>
      </c>
      <c r="AN74" s="150">
        <f t="shared" ref="AN74" si="106">IFERROR((AK74/Y74)^(1/4)-1,0)</f>
        <v>3.0789142651105994E-2</v>
      </c>
    </row>
    <row r="76" spans="1:40" ht="17.25" customHeight="1">
      <c r="B76" s="332" t="s">
        <v>117</v>
      </c>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42"/>
    </row>
    <row r="77" spans="1:40" ht="5.45" customHeight="1" outlineLevel="1">
      <c r="B77" s="86"/>
      <c r="C77" s="86"/>
      <c r="D77" s="86"/>
      <c r="E77" s="86"/>
      <c r="F77" s="86"/>
      <c r="G77" s="86"/>
      <c r="H77" s="86"/>
      <c r="I77" s="86"/>
      <c r="J77" s="86"/>
      <c r="K77" s="86"/>
      <c r="L77" s="86"/>
      <c r="M77" s="86"/>
      <c r="N77" s="86"/>
      <c r="O77" s="86"/>
      <c r="P77" s="86"/>
      <c r="Q77" s="86"/>
      <c r="R77" s="86"/>
      <c r="S77" s="86"/>
      <c r="T77" s="86"/>
      <c r="U77" s="86"/>
      <c r="V77" s="86"/>
      <c r="W77" s="85"/>
      <c r="X77" s="85"/>
      <c r="Y77" s="85"/>
      <c r="Z77" s="85"/>
      <c r="AA77" s="85"/>
      <c r="AB77" s="85"/>
      <c r="AC77" s="85"/>
      <c r="AD77" s="85"/>
      <c r="AE77" s="85"/>
      <c r="AF77" s="85"/>
      <c r="AG77" s="85"/>
      <c r="AH77" s="85"/>
      <c r="AI77" s="85"/>
      <c r="AJ77" s="85"/>
      <c r="AK77" s="85"/>
      <c r="AL77" s="85"/>
      <c r="AM77" s="85"/>
      <c r="AN77" s="85"/>
    </row>
    <row r="78" spans="1:40" ht="15" customHeight="1" outlineLevel="1">
      <c r="B78" s="343"/>
      <c r="C78" s="344" t="s">
        <v>93</v>
      </c>
      <c r="D78" s="347" t="s">
        <v>106</v>
      </c>
      <c r="E78" s="348"/>
      <c r="F78" s="348"/>
      <c r="G78" s="348"/>
      <c r="H78" s="348"/>
      <c r="I78" s="348"/>
      <c r="J78" s="348"/>
      <c r="K78" s="348"/>
      <c r="L78" s="348"/>
      <c r="M78" s="348"/>
      <c r="N78" s="348"/>
      <c r="O78" s="348"/>
      <c r="P78" s="348"/>
      <c r="Q78" s="349"/>
      <c r="R78" s="347"/>
      <c r="S78" s="348"/>
      <c r="T78" s="349"/>
      <c r="U78" s="355" t="str">
        <f xml:space="preserve"> D79&amp;" - "&amp;R79</f>
        <v>2019 - 2023</v>
      </c>
      <c r="V78" s="356"/>
      <c r="X78" s="347" t="s">
        <v>107</v>
      </c>
      <c r="Y78" s="348"/>
      <c r="Z78" s="348"/>
      <c r="AA78" s="348"/>
      <c r="AB78" s="348"/>
      <c r="AC78" s="348"/>
      <c r="AD78" s="348"/>
      <c r="AE78" s="348"/>
      <c r="AF78" s="348"/>
      <c r="AG78" s="348"/>
      <c r="AH78" s="348"/>
      <c r="AI78" s="348"/>
      <c r="AJ78" s="348"/>
      <c r="AK78" s="348"/>
      <c r="AL78" s="348"/>
      <c r="AM78" s="348"/>
      <c r="AN78" s="350"/>
    </row>
    <row r="79" spans="1:40" ht="15" customHeight="1" outlineLevel="1">
      <c r="B79" s="343"/>
      <c r="C79" s="345"/>
      <c r="D79" s="347">
        <f>$C$3-5</f>
        <v>2019</v>
      </c>
      <c r="E79" s="349"/>
      <c r="F79" s="347">
        <f>$C$3-4</f>
        <v>2020</v>
      </c>
      <c r="G79" s="348"/>
      <c r="H79" s="349"/>
      <c r="I79" s="347">
        <f>$C$3-3</f>
        <v>2021</v>
      </c>
      <c r="J79" s="348"/>
      <c r="K79" s="349"/>
      <c r="L79" s="347">
        <f>$C$3-2</f>
        <v>2022</v>
      </c>
      <c r="M79" s="348"/>
      <c r="N79" s="349"/>
      <c r="O79" s="347" t="str">
        <f>$C$3-1&amp;""&amp;" ("&amp;"Σεπ"&amp;")"</f>
        <v>2023 (Σεπ)</v>
      </c>
      <c r="P79" s="348"/>
      <c r="Q79" s="349"/>
      <c r="R79" s="347">
        <f>$C$3-1</f>
        <v>2023</v>
      </c>
      <c r="S79" s="348"/>
      <c r="T79" s="349"/>
      <c r="U79" s="357"/>
      <c r="V79" s="358"/>
      <c r="X79" s="347">
        <f>$C$3</f>
        <v>2024</v>
      </c>
      <c r="Y79" s="348"/>
      <c r="Z79" s="349"/>
      <c r="AA79" s="347">
        <f>$C$3+1</f>
        <v>2025</v>
      </c>
      <c r="AB79" s="348"/>
      <c r="AC79" s="349"/>
      <c r="AD79" s="347">
        <f>$C$3+2</f>
        <v>2026</v>
      </c>
      <c r="AE79" s="348"/>
      <c r="AF79" s="349"/>
      <c r="AG79" s="347">
        <f>$C$3+3</f>
        <v>2027</v>
      </c>
      <c r="AH79" s="348"/>
      <c r="AI79" s="349"/>
      <c r="AJ79" s="347">
        <f>$C$3+4</f>
        <v>2028</v>
      </c>
      <c r="AK79" s="348"/>
      <c r="AL79" s="349"/>
      <c r="AM79" s="337" t="str">
        <f>X79&amp;" - "&amp;AJ79</f>
        <v>2024 - 2028</v>
      </c>
      <c r="AN79" s="338"/>
    </row>
    <row r="80" spans="1:40" ht="29.1" outlineLevel="1">
      <c r="B80" s="343"/>
      <c r="C80" s="346"/>
      <c r="D80" s="54" t="s">
        <v>108</v>
      </c>
      <c r="E80" s="55" t="s">
        <v>109</v>
      </c>
      <c r="F80" s="54" t="s">
        <v>108</v>
      </c>
      <c r="G80" s="9" t="s">
        <v>109</v>
      </c>
      <c r="H80" s="55" t="s">
        <v>110</v>
      </c>
      <c r="I80" s="54" t="s">
        <v>108</v>
      </c>
      <c r="J80" s="9" t="s">
        <v>109</v>
      </c>
      <c r="K80" s="55" t="s">
        <v>110</v>
      </c>
      <c r="L80" s="54" t="s">
        <v>108</v>
      </c>
      <c r="M80" s="9" t="s">
        <v>109</v>
      </c>
      <c r="N80" s="55" t="s">
        <v>110</v>
      </c>
      <c r="O80" s="54" t="s">
        <v>108</v>
      </c>
      <c r="P80" s="9" t="s">
        <v>109</v>
      </c>
      <c r="Q80" s="55" t="s">
        <v>110</v>
      </c>
      <c r="R80" s="54" t="s">
        <v>108</v>
      </c>
      <c r="S80" s="9" t="s">
        <v>109</v>
      </c>
      <c r="T80" s="55" t="s">
        <v>110</v>
      </c>
      <c r="U80" s="9" t="s">
        <v>111</v>
      </c>
      <c r="V80" s="48" t="s">
        <v>112</v>
      </c>
      <c r="X80" s="54" t="s">
        <v>108</v>
      </c>
      <c r="Y80" s="9" t="s">
        <v>109</v>
      </c>
      <c r="Z80" s="55" t="s">
        <v>110</v>
      </c>
      <c r="AA80" s="54" t="s">
        <v>108</v>
      </c>
      <c r="AB80" s="9" t="s">
        <v>109</v>
      </c>
      <c r="AC80" s="55" t="s">
        <v>110</v>
      </c>
      <c r="AD80" s="54" t="s">
        <v>108</v>
      </c>
      <c r="AE80" s="9" t="s">
        <v>109</v>
      </c>
      <c r="AF80" s="55" t="s">
        <v>110</v>
      </c>
      <c r="AG80" s="54" t="s">
        <v>108</v>
      </c>
      <c r="AH80" s="9" t="s">
        <v>109</v>
      </c>
      <c r="AI80" s="55" t="s">
        <v>110</v>
      </c>
      <c r="AJ80" s="54" t="s">
        <v>108</v>
      </c>
      <c r="AK80" s="9" t="s">
        <v>109</v>
      </c>
      <c r="AL80" s="55" t="s">
        <v>110</v>
      </c>
      <c r="AM80" s="9" t="s">
        <v>111</v>
      </c>
      <c r="AN80" s="48" t="s">
        <v>112</v>
      </c>
    </row>
    <row r="81" spans="1:40" outlineLevel="1">
      <c r="B81" s="40" t="s">
        <v>74</v>
      </c>
      <c r="C81" s="52" t="s">
        <v>94</v>
      </c>
      <c r="D81" s="66">
        <v>4970</v>
      </c>
      <c r="E81" s="67">
        <v>116730</v>
      </c>
      <c r="F81" s="66">
        <v>4454</v>
      </c>
      <c r="G81" s="143">
        <f t="shared" ref="G81" si="107">E81+F81</f>
        <v>121184</v>
      </c>
      <c r="H81" s="147">
        <f t="shared" ref="H81" si="108">IFERROR((G81-E81)/E81,0)</f>
        <v>3.8156429366915101E-2</v>
      </c>
      <c r="I81" s="66">
        <v>4042</v>
      </c>
      <c r="J81" s="143">
        <f t="shared" si="2"/>
        <v>125226</v>
      </c>
      <c r="K81" s="147">
        <f t="shared" si="3"/>
        <v>3.3354238183258514E-2</v>
      </c>
      <c r="L81" s="66">
        <v>3713</v>
      </c>
      <c r="M81" s="143">
        <f t="shared" si="4"/>
        <v>128939</v>
      </c>
      <c r="N81" s="147">
        <f t="shared" si="5"/>
        <v>2.9650392091099292E-2</v>
      </c>
      <c r="O81" s="66">
        <v>2031</v>
      </c>
      <c r="P81" s="116"/>
      <c r="Q81" s="118"/>
      <c r="R81" s="66">
        <v>3010</v>
      </c>
      <c r="S81" s="143">
        <f t="shared" ref="S81" si="109">M81+R81</f>
        <v>131949</v>
      </c>
      <c r="T81" s="147">
        <f t="shared" ref="T81" si="110">IFERROR((S81-M81)/M81,0)</f>
        <v>2.3344372144967776E-2</v>
      </c>
      <c r="U81" s="141">
        <f t="shared" ref="U81" si="111">D81+F81+I81+L81+R81</f>
        <v>20189</v>
      </c>
      <c r="V81" s="150">
        <f>IFERROR((S81/E81)^(1/4)-1,0)</f>
        <v>3.1112150157201368E-2</v>
      </c>
      <c r="X81" s="66">
        <v>1992</v>
      </c>
      <c r="Y81" s="143">
        <f t="shared" ref="Y81" si="112">S81+X81</f>
        <v>133941</v>
      </c>
      <c r="Z81" s="147">
        <f t="shared" ref="Z81" si="113">IFERROR((Y81-S81)/S81,0)</f>
        <v>1.5096741923015711E-2</v>
      </c>
      <c r="AA81" s="66">
        <v>4808</v>
      </c>
      <c r="AB81" s="143">
        <f t="shared" ref="AB81" si="114">Y81+AA81</f>
        <v>138749</v>
      </c>
      <c r="AC81" s="147">
        <f t="shared" ref="AC81" si="115">IFERROR((AB81-Y81)/Y81,0)</f>
        <v>3.5896402147214075E-2</v>
      </c>
      <c r="AD81" s="66">
        <v>4735</v>
      </c>
      <c r="AE81" s="143">
        <f t="shared" ref="AE81" si="116">AB81+AD81</f>
        <v>143484</v>
      </c>
      <c r="AF81" s="147">
        <f t="shared" ref="AF81" si="117">IFERROR((AE81-AB81)/AB81,0)</f>
        <v>3.4126372081960954E-2</v>
      </c>
      <c r="AG81" s="66">
        <v>4581</v>
      </c>
      <c r="AH81" s="143">
        <f t="shared" ref="AH81" si="118">AE81+AG81</f>
        <v>148065</v>
      </c>
      <c r="AI81" s="147">
        <f t="shared" ref="AI81" si="119">IFERROR((AH81-AE81)/AE81,0)</f>
        <v>3.192690474199214E-2</v>
      </c>
      <c r="AJ81" s="66">
        <v>4356</v>
      </c>
      <c r="AK81" s="143">
        <f t="shared" ref="AK81" si="120">AH81+AJ81</f>
        <v>152421</v>
      </c>
      <c r="AL81" s="147">
        <f t="shared" ref="AL81" si="121">IFERROR((AK81-AH81)/AH81,0)</f>
        <v>2.9419511700942154E-2</v>
      </c>
      <c r="AM81" s="141">
        <f>X81+AA81+AD81+AG81+AJ81</f>
        <v>20472</v>
      </c>
      <c r="AN81" s="150">
        <f>IFERROR((AK81/Y81)^(1/4)-1,0)</f>
        <v>3.2839449156275347E-2</v>
      </c>
    </row>
    <row r="82" spans="1:40" outlineLevel="1">
      <c r="B82" s="40" t="s">
        <v>75</v>
      </c>
      <c r="C82" s="52" t="s">
        <v>94</v>
      </c>
      <c r="D82" s="66">
        <v>911</v>
      </c>
      <c r="E82" s="67">
        <v>3443</v>
      </c>
      <c r="F82" s="66">
        <v>820</v>
      </c>
      <c r="G82" s="143">
        <f t="shared" ref="G82:G94" si="122">E82+F82</f>
        <v>4263</v>
      </c>
      <c r="H82" s="147">
        <f t="shared" ref="H82:H94" si="123">IFERROR((G82-E82)/E82,0)</f>
        <v>0.2381643915190241</v>
      </c>
      <c r="I82" s="66">
        <v>864</v>
      </c>
      <c r="J82" s="143">
        <f t="shared" ref="J82:J94" si="124">G82+I82</f>
        <v>5127</v>
      </c>
      <c r="K82" s="147">
        <f t="shared" ref="K82:K94" si="125">IFERROR((J82-G82)/G82,0)</f>
        <v>0.20267417311752287</v>
      </c>
      <c r="L82" s="66">
        <v>431</v>
      </c>
      <c r="M82" s="143">
        <f t="shared" ref="M82:M94" si="126">J82+L82</f>
        <v>5558</v>
      </c>
      <c r="N82" s="147">
        <f t="shared" ref="N82:N94" si="127">IFERROR((M82-J82)/J82,0)</f>
        <v>8.4064755217476111E-2</v>
      </c>
      <c r="O82" s="66">
        <v>140</v>
      </c>
      <c r="P82" s="116"/>
      <c r="Q82" s="118"/>
      <c r="R82" s="66">
        <v>255</v>
      </c>
      <c r="S82" s="143">
        <f t="shared" ref="S82:S94" si="128">M82+R82</f>
        <v>5813</v>
      </c>
      <c r="T82" s="147">
        <f t="shared" ref="T82:T94" si="129">IFERROR((S82-M82)/M82,0)</f>
        <v>4.5879812882331776E-2</v>
      </c>
      <c r="U82" s="141">
        <f t="shared" ref="U82:U94" si="130">D82+F82+I82+L82+R82</f>
        <v>3281</v>
      </c>
      <c r="V82" s="150">
        <f t="shared" ref="V82:V94" si="131">IFERROR((S82/E82)^(1/4)-1,0)</f>
        <v>0.139897562702749</v>
      </c>
      <c r="X82" s="66">
        <v>180</v>
      </c>
      <c r="Y82" s="143">
        <f t="shared" ref="Y82:Y94" si="132">S82+X82</f>
        <v>5993</v>
      </c>
      <c r="Z82" s="147">
        <f t="shared" ref="Z82:Z94" si="133">IFERROR((Y82-S82)/S82,0)</f>
        <v>3.0965078272836746E-2</v>
      </c>
      <c r="AA82" s="66">
        <v>435</v>
      </c>
      <c r="AB82" s="143">
        <f t="shared" ref="AB82:AB94" si="134">Y82+AA82</f>
        <v>6428</v>
      </c>
      <c r="AC82" s="147">
        <f t="shared" ref="AC82:AC94" si="135">IFERROR((AB82-Y82)/Y82,0)</f>
        <v>7.2584682129150674E-2</v>
      </c>
      <c r="AD82" s="66">
        <v>429</v>
      </c>
      <c r="AE82" s="143">
        <f t="shared" ref="AE82:AE94" si="136">AB82+AD82</f>
        <v>6857</v>
      </c>
      <c r="AF82" s="147">
        <f t="shared" ref="AF82:AF94" si="137">IFERROR((AE82-AB82)/AB82,0)</f>
        <v>6.6739265712507781E-2</v>
      </c>
      <c r="AG82" s="66">
        <v>415</v>
      </c>
      <c r="AH82" s="143">
        <f t="shared" ref="AH82:AH94" si="138">AE82+AG82</f>
        <v>7272</v>
      </c>
      <c r="AI82" s="147">
        <f t="shared" ref="AI82:AI94" si="139">IFERROR((AH82-AE82)/AE82,0)</f>
        <v>6.052209421029605E-2</v>
      </c>
      <c r="AJ82" s="66">
        <v>395</v>
      </c>
      <c r="AK82" s="143">
        <f t="shared" ref="AK82:AK94" si="140">AH82+AJ82</f>
        <v>7667</v>
      </c>
      <c r="AL82" s="147">
        <f t="shared" ref="AL82:AL94" si="141">IFERROR((AK82-AH82)/AH82,0)</f>
        <v>5.4317931793179321E-2</v>
      </c>
      <c r="AM82" s="141">
        <f t="shared" ref="AM82:AM94" si="142">X82+AA82+AD82+AG82+AJ82</f>
        <v>1854</v>
      </c>
      <c r="AN82" s="150">
        <f t="shared" ref="AN82:AN94" si="143">IFERROR((AK82/Y82)^(1/4)-1,0)</f>
        <v>6.351910607357425E-2</v>
      </c>
    </row>
    <row r="83" spans="1:40" outlineLevel="1">
      <c r="B83" s="40" t="s">
        <v>76</v>
      </c>
      <c r="C83" s="52" t="s">
        <v>94</v>
      </c>
      <c r="D83" s="66">
        <v>836</v>
      </c>
      <c r="E83" s="67">
        <v>3755</v>
      </c>
      <c r="F83" s="66">
        <v>719</v>
      </c>
      <c r="G83" s="143">
        <f t="shared" si="122"/>
        <v>4474</v>
      </c>
      <c r="H83" s="147">
        <f t="shared" si="123"/>
        <v>0.19147802929427429</v>
      </c>
      <c r="I83" s="66">
        <v>948</v>
      </c>
      <c r="J83" s="143">
        <f t="shared" si="124"/>
        <v>5422</v>
      </c>
      <c r="K83" s="147">
        <f t="shared" si="125"/>
        <v>0.21189092534644613</v>
      </c>
      <c r="L83" s="66">
        <v>511</v>
      </c>
      <c r="M83" s="143">
        <f t="shared" si="126"/>
        <v>5933</v>
      </c>
      <c r="N83" s="147">
        <f t="shared" si="127"/>
        <v>9.4245665805975654E-2</v>
      </c>
      <c r="O83" s="66">
        <v>237</v>
      </c>
      <c r="P83" s="116"/>
      <c r="Q83" s="118"/>
      <c r="R83" s="66">
        <v>367</v>
      </c>
      <c r="S83" s="143">
        <f t="shared" si="128"/>
        <v>6300</v>
      </c>
      <c r="T83" s="147">
        <f t="shared" si="129"/>
        <v>6.1857407719534803E-2</v>
      </c>
      <c r="U83" s="141">
        <f t="shared" si="130"/>
        <v>3381</v>
      </c>
      <c r="V83" s="150">
        <f t="shared" si="131"/>
        <v>0.13810584044787033</v>
      </c>
      <c r="X83" s="66">
        <v>237</v>
      </c>
      <c r="Y83" s="143">
        <f t="shared" si="132"/>
        <v>6537</v>
      </c>
      <c r="Z83" s="147">
        <f t="shared" si="133"/>
        <v>3.7619047619047621E-2</v>
      </c>
      <c r="AA83" s="66">
        <v>573</v>
      </c>
      <c r="AB83" s="143">
        <f t="shared" si="134"/>
        <v>7110</v>
      </c>
      <c r="AC83" s="147">
        <f t="shared" si="135"/>
        <v>8.7654887563102343E-2</v>
      </c>
      <c r="AD83" s="66">
        <v>564</v>
      </c>
      <c r="AE83" s="143">
        <f t="shared" si="136"/>
        <v>7674</v>
      </c>
      <c r="AF83" s="147">
        <f t="shared" si="137"/>
        <v>7.932489451476793E-2</v>
      </c>
      <c r="AG83" s="66">
        <v>546</v>
      </c>
      <c r="AH83" s="143">
        <f t="shared" si="138"/>
        <v>8220</v>
      </c>
      <c r="AI83" s="147">
        <f t="shared" si="139"/>
        <v>7.1149335418295545E-2</v>
      </c>
      <c r="AJ83" s="66">
        <v>519</v>
      </c>
      <c r="AK83" s="143">
        <f t="shared" si="140"/>
        <v>8739</v>
      </c>
      <c r="AL83" s="147">
        <f t="shared" si="141"/>
        <v>6.3138686131386859E-2</v>
      </c>
      <c r="AM83" s="141">
        <f t="shared" si="142"/>
        <v>2439</v>
      </c>
      <c r="AN83" s="150">
        <f t="shared" si="143"/>
        <v>7.527813194235411E-2</v>
      </c>
    </row>
    <row r="84" spans="1:40" outlineLevel="1">
      <c r="B84" s="40" t="s">
        <v>77</v>
      </c>
      <c r="C84" s="52" t="s">
        <v>94</v>
      </c>
      <c r="D84" s="66">
        <v>700</v>
      </c>
      <c r="E84" s="67">
        <v>15234</v>
      </c>
      <c r="F84" s="66">
        <v>495</v>
      </c>
      <c r="G84" s="143">
        <f t="shared" si="122"/>
        <v>15729</v>
      </c>
      <c r="H84" s="147">
        <f t="shared" si="123"/>
        <v>3.2493107522646711E-2</v>
      </c>
      <c r="I84" s="66">
        <v>497</v>
      </c>
      <c r="J84" s="143">
        <f t="shared" si="124"/>
        <v>16226</v>
      </c>
      <c r="K84" s="147">
        <f t="shared" si="125"/>
        <v>3.1597685803293279E-2</v>
      </c>
      <c r="L84" s="66">
        <v>374</v>
      </c>
      <c r="M84" s="143">
        <f t="shared" si="126"/>
        <v>16600</v>
      </c>
      <c r="N84" s="147">
        <f t="shared" si="127"/>
        <v>2.3049426845803033E-2</v>
      </c>
      <c r="O84" s="66">
        <v>171</v>
      </c>
      <c r="P84" s="116"/>
      <c r="Q84" s="118"/>
      <c r="R84" s="66">
        <v>267</v>
      </c>
      <c r="S84" s="143">
        <f t="shared" si="128"/>
        <v>16867</v>
      </c>
      <c r="T84" s="147">
        <f t="shared" si="129"/>
        <v>1.6084337349397591E-2</v>
      </c>
      <c r="U84" s="141">
        <f t="shared" si="130"/>
        <v>2333</v>
      </c>
      <c r="V84" s="150">
        <f t="shared" si="131"/>
        <v>2.5784124440231704E-2</v>
      </c>
      <c r="X84" s="66">
        <v>178</v>
      </c>
      <c r="Y84" s="143">
        <f t="shared" si="132"/>
        <v>17045</v>
      </c>
      <c r="Z84" s="147">
        <f t="shared" si="133"/>
        <v>1.0553151123495584E-2</v>
      </c>
      <c r="AA84" s="66">
        <v>430</v>
      </c>
      <c r="AB84" s="143">
        <f t="shared" si="134"/>
        <v>17475</v>
      </c>
      <c r="AC84" s="147">
        <f t="shared" si="135"/>
        <v>2.5227339395717221E-2</v>
      </c>
      <c r="AD84" s="66">
        <v>424</v>
      </c>
      <c r="AE84" s="143">
        <f t="shared" si="136"/>
        <v>17899</v>
      </c>
      <c r="AF84" s="147">
        <f t="shared" si="137"/>
        <v>2.4263233190271818E-2</v>
      </c>
      <c r="AG84" s="66">
        <v>410</v>
      </c>
      <c r="AH84" s="143">
        <f t="shared" si="138"/>
        <v>18309</v>
      </c>
      <c r="AI84" s="147">
        <f t="shared" si="139"/>
        <v>2.2906307614950557E-2</v>
      </c>
      <c r="AJ84" s="66">
        <v>390</v>
      </c>
      <c r="AK84" s="143">
        <f t="shared" si="140"/>
        <v>18699</v>
      </c>
      <c r="AL84" s="147">
        <f t="shared" si="141"/>
        <v>2.1300999508438473E-2</v>
      </c>
      <c r="AM84" s="141">
        <f t="shared" si="142"/>
        <v>1832</v>
      </c>
      <c r="AN84" s="150">
        <f t="shared" si="143"/>
        <v>2.3423403212369021E-2</v>
      </c>
    </row>
    <row r="85" spans="1:40" outlineLevel="1">
      <c r="B85" s="40" t="s">
        <v>78</v>
      </c>
      <c r="C85" s="52" t="s">
        <v>94</v>
      </c>
      <c r="D85" s="66">
        <v>917</v>
      </c>
      <c r="E85" s="67">
        <v>3873</v>
      </c>
      <c r="F85" s="66">
        <v>951</v>
      </c>
      <c r="G85" s="143">
        <f t="shared" si="122"/>
        <v>4824</v>
      </c>
      <c r="H85" s="147">
        <f t="shared" si="123"/>
        <v>0.24554608830364058</v>
      </c>
      <c r="I85" s="66">
        <v>1134</v>
      </c>
      <c r="J85" s="143">
        <f t="shared" si="124"/>
        <v>5958</v>
      </c>
      <c r="K85" s="147">
        <f t="shared" si="125"/>
        <v>0.23507462686567165</v>
      </c>
      <c r="L85" s="66">
        <v>635</v>
      </c>
      <c r="M85" s="143">
        <f t="shared" si="126"/>
        <v>6593</v>
      </c>
      <c r="N85" s="147">
        <f t="shared" si="127"/>
        <v>0.10657938905673045</v>
      </c>
      <c r="O85" s="66">
        <v>280</v>
      </c>
      <c r="P85" s="116"/>
      <c r="Q85" s="118"/>
      <c r="R85" s="66">
        <v>455</v>
      </c>
      <c r="S85" s="143">
        <f t="shared" si="128"/>
        <v>7048</v>
      </c>
      <c r="T85" s="147">
        <f t="shared" si="129"/>
        <v>6.9012589109661765E-2</v>
      </c>
      <c r="U85" s="141">
        <f t="shared" si="130"/>
        <v>4092</v>
      </c>
      <c r="V85" s="150">
        <f t="shared" si="131"/>
        <v>0.16146091478533875</v>
      </c>
      <c r="X85" s="66">
        <v>343</v>
      </c>
      <c r="Y85" s="143">
        <f t="shared" si="132"/>
        <v>7391</v>
      </c>
      <c r="Z85" s="147">
        <f t="shared" si="133"/>
        <v>4.866628830874007E-2</v>
      </c>
      <c r="AA85" s="66">
        <v>829</v>
      </c>
      <c r="AB85" s="143">
        <f t="shared" si="134"/>
        <v>8220</v>
      </c>
      <c r="AC85" s="147">
        <f t="shared" si="135"/>
        <v>0.11216344202408335</v>
      </c>
      <c r="AD85" s="66">
        <v>817</v>
      </c>
      <c r="AE85" s="143">
        <f t="shared" si="136"/>
        <v>9037</v>
      </c>
      <c r="AF85" s="147">
        <f t="shared" si="137"/>
        <v>9.9391727493917281E-2</v>
      </c>
      <c r="AG85" s="66">
        <v>791</v>
      </c>
      <c r="AH85" s="143">
        <f t="shared" si="138"/>
        <v>9828</v>
      </c>
      <c r="AI85" s="147">
        <f t="shared" si="139"/>
        <v>8.7529047250193642E-2</v>
      </c>
      <c r="AJ85" s="66">
        <v>752</v>
      </c>
      <c r="AK85" s="143">
        <f t="shared" si="140"/>
        <v>10580</v>
      </c>
      <c r="AL85" s="147">
        <f t="shared" si="141"/>
        <v>7.6516076516076517E-2</v>
      </c>
      <c r="AM85" s="141">
        <f t="shared" si="142"/>
        <v>3532</v>
      </c>
      <c r="AN85" s="150">
        <f t="shared" si="143"/>
        <v>9.3819386383642955E-2</v>
      </c>
    </row>
    <row r="86" spans="1:40" outlineLevel="1">
      <c r="B86" s="40" t="s">
        <v>79</v>
      </c>
      <c r="C86" s="52" t="s">
        <v>94</v>
      </c>
      <c r="D86" s="66">
        <v>1187</v>
      </c>
      <c r="E86" s="67">
        <v>29849</v>
      </c>
      <c r="F86" s="66">
        <v>1064</v>
      </c>
      <c r="G86" s="143">
        <f t="shared" si="122"/>
        <v>30913</v>
      </c>
      <c r="H86" s="147">
        <f t="shared" si="123"/>
        <v>3.5646085295989817E-2</v>
      </c>
      <c r="I86" s="66">
        <v>975</v>
      </c>
      <c r="J86" s="143">
        <f t="shared" si="124"/>
        <v>31888</v>
      </c>
      <c r="K86" s="147">
        <f t="shared" si="125"/>
        <v>3.1540128748422991E-2</v>
      </c>
      <c r="L86" s="66">
        <v>830</v>
      </c>
      <c r="M86" s="143">
        <f t="shared" si="126"/>
        <v>32718</v>
      </c>
      <c r="N86" s="147">
        <f t="shared" si="127"/>
        <v>2.602860010035123E-2</v>
      </c>
      <c r="O86" s="66">
        <v>526</v>
      </c>
      <c r="P86" s="116"/>
      <c r="Q86" s="118"/>
      <c r="R86" s="66">
        <v>723</v>
      </c>
      <c r="S86" s="143">
        <f t="shared" si="128"/>
        <v>33441</v>
      </c>
      <c r="T86" s="147">
        <f t="shared" si="129"/>
        <v>2.2097927746194755E-2</v>
      </c>
      <c r="U86" s="141">
        <f t="shared" si="130"/>
        <v>4779</v>
      </c>
      <c r="V86" s="150">
        <f t="shared" si="131"/>
        <v>2.8815189220367632E-2</v>
      </c>
      <c r="X86" s="66">
        <v>424</v>
      </c>
      <c r="Y86" s="143">
        <f t="shared" si="132"/>
        <v>33865</v>
      </c>
      <c r="Z86" s="147">
        <f t="shared" si="133"/>
        <v>1.26790466792261E-2</v>
      </c>
      <c r="AA86" s="66">
        <v>1025</v>
      </c>
      <c r="AB86" s="143">
        <f t="shared" si="134"/>
        <v>34890</v>
      </c>
      <c r="AC86" s="147">
        <f t="shared" si="135"/>
        <v>3.0267237560903586E-2</v>
      </c>
      <c r="AD86" s="66">
        <v>1010</v>
      </c>
      <c r="AE86" s="143">
        <f t="shared" si="136"/>
        <v>35900</v>
      </c>
      <c r="AF86" s="147">
        <f t="shared" si="137"/>
        <v>2.8948122671252508E-2</v>
      </c>
      <c r="AG86" s="66">
        <v>977</v>
      </c>
      <c r="AH86" s="143">
        <f t="shared" si="138"/>
        <v>36877</v>
      </c>
      <c r="AI86" s="147">
        <f t="shared" si="139"/>
        <v>2.7214484679665737E-2</v>
      </c>
      <c r="AJ86" s="66">
        <v>929</v>
      </c>
      <c r="AK86" s="143">
        <f t="shared" si="140"/>
        <v>37806</v>
      </c>
      <c r="AL86" s="147">
        <f t="shared" si="141"/>
        <v>2.5191854001138922E-2</v>
      </c>
      <c r="AM86" s="141">
        <f t="shared" si="142"/>
        <v>4365</v>
      </c>
      <c r="AN86" s="150">
        <f t="shared" si="143"/>
        <v>2.7903660197588831E-2</v>
      </c>
    </row>
    <row r="87" spans="1:40" outlineLevel="1">
      <c r="B87" s="40" t="s">
        <v>80</v>
      </c>
      <c r="C87" s="52" t="s">
        <v>94</v>
      </c>
      <c r="D87" s="66">
        <v>2394</v>
      </c>
      <c r="E87" s="67">
        <v>24280</v>
      </c>
      <c r="F87" s="66">
        <v>1781</v>
      </c>
      <c r="G87" s="143">
        <f t="shared" si="122"/>
        <v>26061</v>
      </c>
      <c r="H87" s="147">
        <f t="shared" si="123"/>
        <v>7.3352553542009882E-2</v>
      </c>
      <c r="I87" s="66">
        <v>1602</v>
      </c>
      <c r="J87" s="143">
        <f t="shared" si="124"/>
        <v>27663</v>
      </c>
      <c r="K87" s="147">
        <f t="shared" si="125"/>
        <v>6.1471163807988949E-2</v>
      </c>
      <c r="L87" s="66">
        <v>1057</v>
      </c>
      <c r="M87" s="143">
        <f t="shared" si="126"/>
        <v>28720</v>
      </c>
      <c r="N87" s="147">
        <f t="shared" si="127"/>
        <v>3.8209883237537504E-2</v>
      </c>
      <c r="O87" s="66">
        <v>407</v>
      </c>
      <c r="P87" s="116"/>
      <c r="Q87" s="118"/>
      <c r="R87" s="66">
        <v>674</v>
      </c>
      <c r="S87" s="143">
        <f t="shared" si="128"/>
        <v>29394</v>
      </c>
      <c r="T87" s="147">
        <f t="shared" si="129"/>
        <v>2.3467966573816158E-2</v>
      </c>
      <c r="U87" s="141">
        <f t="shared" si="130"/>
        <v>7508</v>
      </c>
      <c r="V87" s="150">
        <f t="shared" si="131"/>
        <v>4.8944480006880342E-2</v>
      </c>
      <c r="X87" s="66">
        <v>466</v>
      </c>
      <c r="Y87" s="143">
        <f t="shared" si="132"/>
        <v>29860</v>
      </c>
      <c r="Z87" s="147">
        <f t="shared" si="133"/>
        <v>1.5853575559638022E-2</v>
      </c>
      <c r="AA87" s="66">
        <v>1127</v>
      </c>
      <c r="AB87" s="143">
        <f t="shared" si="134"/>
        <v>30987</v>
      </c>
      <c r="AC87" s="147">
        <f t="shared" si="135"/>
        <v>3.7742799732083054E-2</v>
      </c>
      <c r="AD87" s="66">
        <v>1110</v>
      </c>
      <c r="AE87" s="143">
        <f t="shared" si="136"/>
        <v>32097</v>
      </c>
      <c r="AF87" s="147">
        <f t="shared" si="137"/>
        <v>3.5821473521154029E-2</v>
      </c>
      <c r="AG87" s="66">
        <v>1074</v>
      </c>
      <c r="AH87" s="143">
        <f t="shared" si="138"/>
        <v>33171</v>
      </c>
      <c r="AI87" s="147">
        <f t="shared" si="139"/>
        <v>3.3461071128142818E-2</v>
      </c>
      <c r="AJ87" s="66">
        <v>1021</v>
      </c>
      <c r="AK87" s="143">
        <f t="shared" si="140"/>
        <v>34192</v>
      </c>
      <c r="AL87" s="147">
        <f t="shared" si="141"/>
        <v>3.0779898103765337E-2</v>
      </c>
      <c r="AM87" s="141">
        <f t="shared" si="142"/>
        <v>4798</v>
      </c>
      <c r="AN87" s="150">
        <f t="shared" si="143"/>
        <v>3.4448026383853358E-2</v>
      </c>
    </row>
    <row r="88" spans="1:40" outlineLevel="1">
      <c r="B88" s="40" t="s">
        <v>81</v>
      </c>
      <c r="C88" s="52" t="s">
        <v>94</v>
      </c>
      <c r="D88" s="66">
        <v>1515</v>
      </c>
      <c r="E88" s="67">
        <v>19270</v>
      </c>
      <c r="F88" s="66">
        <v>1356</v>
      </c>
      <c r="G88" s="143">
        <f t="shared" si="122"/>
        <v>20626</v>
      </c>
      <c r="H88" s="147">
        <f t="shared" si="123"/>
        <v>7.0368448365334721E-2</v>
      </c>
      <c r="I88" s="66">
        <v>1351</v>
      </c>
      <c r="J88" s="143">
        <f t="shared" si="124"/>
        <v>21977</v>
      </c>
      <c r="K88" s="147">
        <f t="shared" si="125"/>
        <v>6.5499854552506551E-2</v>
      </c>
      <c r="L88" s="66">
        <v>924</v>
      </c>
      <c r="M88" s="143">
        <f t="shared" si="126"/>
        <v>22901</v>
      </c>
      <c r="N88" s="147">
        <f t="shared" si="127"/>
        <v>4.2043955043909544E-2</v>
      </c>
      <c r="O88" s="66">
        <v>425</v>
      </c>
      <c r="P88" s="116"/>
      <c r="Q88" s="118"/>
      <c r="R88" s="66">
        <v>642</v>
      </c>
      <c r="S88" s="143">
        <f t="shared" si="128"/>
        <v>23543</v>
      </c>
      <c r="T88" s="147">
        <f t="shared" si="129"/>
        <v>2.8033710318326712E-2</v>
      </c>
      <c r="U88" s="141">
        <f t="shared" si="130"/>
        <v>5788</v>
      </c>
      <c r="V88" s="150">
        <f t="shared" si="131"/>
        <v>5.1344439268775188E-2</v>
      </c>
      <c r="X88" s="66">
        <v>451</v>
      </c>
      <c r="Y88" s="143">
        <f t="shared" si="132"/>
        <v>23994</v>
      </c>
      <c r="Z88" s="147">
        <f t="shared" si="133"/>
        <v>1.915643715754152E-2</v>
      </c>
      <c r="AA88" s="66">
        <v>1091</v>
      </c>
      <c r="AB88" s="143">
        <f t="shared" si="134"/>
        <v>25085</v>
      </c>
      <c r="AC88" s="147">
        <f t="shared" si="135"/>
        <v>4.5469700758522962E-2</v>
      </c>
      <c r="AD88" s="66">
        <v>1074</v>
      </c>
      <c r="AE88" s="143">
        <f t="shared" si="136"/>
        <v>26159</v>
      </c>
      <c r="AF88" s="147">
        <f t="shared" si="137"/>
        <v>4.281443093482161E-2</v>
      </c>
      <c r="AG88" s="66">
        <v>1039</v>
      </c>
      <c r="AH88" s="143">
        <f t="shared" si="138"/>
        <v>27198</v>
      </c>
      <c r="AI88" s="147">
        <f t="shared" si="139"/>
        <v>3.9718643679039718E-2</v>
      </c>
      <c r="AJ88" s="66">
        <v>989</v>
      </c>
      <c r="AK88" s="143">
        <f t="shared" si="140"/>
        <v>28187</v>
      </c>
      <c r="AL88" s="147">
        <f t="shared" si="141"/>
        <v>3.6362967865284215E-2</v>
      </c>
      <c r="AM88" s="141">
        <f t="shared" si="142"/>
        <v>4644</v>
      </c>
      <c r="AN88" s="150">
        <f t="shared" si="143"/>
        <v>4.1085865513136977E-2</v>
      </c>
    </row>
    <row r="89" spans="1:40" s="43" customFormat="1" outlineLevel="1">
      <c r="A89"/>
      <c r="B89" s="40" t="s">
        <v>82</v>
      </c>
      <c r="C89" s="52" t="s">
        <v>94</v>
      </c>
      <c r="D89" s="66">
        <v>2512</v>
      </c>
      <c r="E89" s="67">
        <v>17138</v>
      </c>
      <c r="F89" s="66">
        <v>2080</v>
      </c>
      <c r="G89" s="143">
        <f t="shared" si="122"/>
        <v>19218</v>
      </c>
      <c r="H89" s="147">
        <f t="shared" si="123"/>
        <v>0.12136772085424204</v>
      </c>
      <c r="I89" s="66">
        <v>1871</v>
      </c>
      <c r="J89" s="143">
        <f t="shared" si="124"/>
        <v>21089</v>
      </c>
      <c r="K89" s="147">
        <f t="shared" si="125"/>
        <v>9.7356644812155266E-2</v>
      </c>
      <c r="L89" s="66">
        <v>1132</v>
      </c>
      <c r="M89" s="143">
        <f t="shared" si="126"/>
        <v>22221</v>
      </c>
      <c r="N89" s="147">
        <f t="shared" si="127"/>
        <v>5.3677272511735978E-2</v>
      </c>
      <c r="O89" s="66">
        <v>438</v>
      </c>
      <c r="P89" s="117"/>
      <c r="Q89" s="118"/>
      <c r="R89" s="66">
        <v>701</v>
      </c>
      <c r="S89" s="143">
        <f t="shared" si="128"/>
        <v>22922</v>
      </c>
      <c r="T89" s="147">
        <f t="shared" si="129"/>
        <v>3.154673507042887E-2</v>
      </c>
      <c r="U89" s="141">
        <f t="shared" si="130"/>
        <v>8296</v>
      </c>
      <c r="V89" s="150">
        <f t="shared" si="131"/>
        <v>7.5407577901037914E-2</v>
      </c>
      <c r="W89"/>
      <c r="X89" s="66">
        <v>530</v>
      </c>
      <c r="Y89" s="143">
        <f t="shared" si="132"/>
        <v>23452</v>
      </c>
      <c r="Z89" s="147">
        <f t="shared" si="133"/>
        <v>2.3121891632492803E-2</v>
      </c>
      <c r="AA89" s="66">
        <v>1282</v>
      </c>
      <c r="AB89" s="143">
        <f t="shared" si="134"/>
        <v>24734</v>
      </c>
      <c r="AC89" s="147">
        <f t="shared" si="135"/>
        <v>5.466484734777418E-2</v>
      </c>
      <c r="AD89" s="66">
        <v>1262</v>
      </c>
      <c r="AE89" s="143">
        <f t="shared" si="136"/>
        <v>25996</v>
      </c>
      <c r="AF89" s="147">
        <f t="shared" si="137"/>
        <v>5.1022883480229646E-2</v>
      </c>
      <c r="AG89" s="66">
        <v>1222</v>
      </c>
      <c r="AH89" s="143">
        <f t="shared" si="138"/>
        <v>27218</v>
      </c>
      <c r="AI89" s="147">
        <f t="shared" si="139"/>
        <v>4.7007231881827975E-2</v>
      </c>
      <c r="AJ89" s="66">
        <v>1162</v>
      </c>
      <c r="AK89" s="143">
        <f t="shared" si="140"/>
        <v>28380</v>
      </c>
      <c r="AL89" s="147">
        <f t="shared" si="141"/>
        <v>4.2692335954147988E-2</v>
      </c>
      <c r="AM89" s="141">
        <f t="shared" si="142"/>
        <v>5458</v>
      </c>
      <c r="AN89" s="150">
        <f t="shared" si="143"/>
        <v>4.8837306154487559E-2</v>
      </c>
    </row>
    <row r="90" spans="1:40" s="43" customFormat="1" outlineLevel="1">
      <c r="A90"/>
      <c r="B90" s="40" t="s">
        <v>83</v>
      </c>
      <c r="C90" s="52" t="s">
        <v>94</v>
      </c>
      <c r="D90" s="66">
        <v>1479</v>
      </c>
      <c r="E90" s="67">
        <v>14168</v>
      </c>
      <c r="F90" s="66">
        <v>1601</v>
      </c>
      <c r="G90" s="143">
        <f t="shared" si="122"/>
        <v>15769</v>
      </c>
      <c r="H90" s="147">
        <f t="shared" si="123"/>
        <v>0.11300112930547714</v>
      </c>
      <c r="I90" s="66">
        <v>1491</v>
      </c>
      <c r="J90" s="143">
        <f t="shared" si="124"/>
        <v>17260</v>
      </c>
      <c r="K90" s="147">
        <f t="shared" si="125"/>
        <v>9.455260320882744E-2</v>
      </c>
      <c r="L90" s="66">
        <v>786</v>
      </c>
      <c r="M90" s="143">
        <f t="shared" si="126"/>
        <v>18046</v>
      </c>
      <c r="N90" s="147">
        <f t="shared" si="127"/>
        <v>4.5538818076477403E-2</v>
      </c>
      <c r="O90" s="66">
        <v>313</v>
      </c>
      <c r="P90" s="117"/>
      <c r="Q90" s="118"/>
      <c r="R90" s="66">
        <v>481</v>
      </c>
      <c r="S90" s="143">
        <f t="shared" si="128"/>
        <v>18527</v>
      </c>
      <c r="T90" s="147">
        <f t="shared" si="129"/>
        <v>2.6654106173113156E-2</v>
      </c>
      <c r="U90" s="141">
        <f t="shared" si="130"/>
        <v>5838</v>
      </c>
      <c r="V90" s="150">
        <f t="shared" si="131"/>
        <v>6.9360500557647198E-2</v>
      </c>
      <c r="W90"/>
      <c r="X90" s="66">
        <v>334</v>
      </c>
      <c r="Y90" s="143">
        <f t="shared" si="132"/>
        <v>18861</v>
      </c>
      <c r="Z90" s="147">
        <f t="shared" si="133"/>
        <v>1.8027743293571544E-2</v>
      </c>
      <c r="AA90" s="66">
        <v>808</v>
      </c>
      <c r="AB90" s="143">
        <f t="shared" si="134"/>
        <v>19669</v>
      </c>
      <c r="AC90" s="147">
        <f t="shared" si="135"/>
        <v>4.2839722178039344E-2</v>
      </c>
      <c r="AD90" s="66">
        <v>796</v>
      </c>
      <c r="AE90" s="143">
        <f t="shared" si="136"/>
        <v>20465</v>
      </c>
      <c r="AF90" s="147">
        <f t="shared" si="137"/>
        <v>4.0469774772484618E-2</v>
      </c>
      <c r="AG90" s="66">
        <v>770</v>
      </c>
      <c r="AH90" s="143">
        <f t="shared" si="138"/>
        <v>21235</v>
      </c>
      <c r="AI90" s="147">
        <f t="shared" si="139"/>
        <v>3.7625213779623745E-2</v>
      </c>
      <c r="AJ90" s="66">
        <v>732</v>
      </c>
      <c r="AK90" s="143">
        <f t="shared" si="140"/>
        <v>21967</v>
      </c>
      <c r="AL90" s="147">
        <f t="shared" si="141"/>
        <v>3.4471391570520364E-2</v>
      </c>
      <c r="AM90" s="141">
        <f t="shared" si="142"/>
        <v>3440</v>
      </c>
      <c r="AN90" s="150">
        <f t="shared" si="143"/>
        <v>3.8846805730331058E-2</v>
      </c>
    </row>
    <row r="91" spans="1:40" outlineLevel="1">
      <c r="B91" s="40" t="s">
        <v>84</v>
      </c>
      <c r="C91" s="52" t="s">
        <v>94</v>
      </c>
      <c r="D91" s="66">
        <v>138</v>
      </c>
      <c r="E91" s="67">
        <v>327</v>
      </c>
      <c r="F91" s="66">
        <v>179</v>
      </c>
      <c r="G91" s="143">
        <f t="shared" si="122"/>
        <v>506</v>
      </c>
      <c r="H91" s="147">
        <f t="shared" si="123"/>
        <v>0.54740061162079512</v>
      </c>
      <c r="I91" s="66">
        <v>246</v>
      </c>
      <c r="J91" s="143">
        <f t="shared" si="124"/>
        <v>752</v>
      </c>
      <c r="K91" s="147">
        <f t="shared" si="125"/>
        <v>0.48616600790513836</v>
      </c>
      <c r="L91" s="66">
        <v>192</v>
      </c>
      <c r="M91" s="143">
        <f t="shared" si="126"/>
        <v>944</v>
      </c>
      <c r="N91" s="147">
        <f t="shared" si="127"/>
        <v>0.25531914893617019</v>
      </c>
      <c r="O91" s="66">
        <v>128</v>
      </c>
      <c r="P91" s="116"/>
      <c r="Q91" s="118"/>
      <c r="R91" s="66">
        <v>220</v>
      </c>
      <c r="S91" s="143">
        <f t="shared" si="128"/>
        <v>1164</v>
      </c>
      <c r="T91" s="147">
        <f t="shared" si="129"/>
        <v>0.23305084745762711</v>
      </c>
      <c r="U91" s="141">
        <f t="shared" si="130"/>
        <v>975</v>
      </c>
      <c r="V91" s="150">
        <f t="shared" si="131"/>
        <v>0.37357161312875986</v>
      </c>
      <c r="X91" s="66">
        <v>124</v>
      </c>
      <c r="Y91" s="143">
        <f t="shared" si="132"/>
        <v>1288</v>
      </c>
      <c r="Z91" s="147">
        <f t="shared" si="133"/>
        <v>0.10652920962199312</v>
      </c>
      <c r="AA91" s="66">
        <v>300</v>
      </c>
      <c r="AB91" s="143">
        <f t="shared" si="134"/>
        <v>1588</v>
      </c>
      <c r="AC91" s="147">
        <f t="shared" si="135"/>
        <v>0.23291925465838509</v>
      </c>
      <c r="AD91" s="66">
        <v>295</v>
      </c>
      <c r="AE91" s="143">
        <f t="shared" si="136"/>
        <v>1883</v>
      </c>
      <c r="AF91" s="147">
        <f t="shared" si="137"/>
        <v>0.1857682619647355</v>
      </c>
      <c r="AG91" s="66">
        <v>286</v>
      </c>
      <c r="AH91" s="143">
        <f t="shared" si="138"/>
        <v>2169</v>
      </c>
      <c r="AI91" s="147">
        <f t="shared" si="139"/>
        <v>0.15188528943175783</v>
      </c>
      <c r="AJ91" s="66">
        <v>272</v>
      </c>
      <c r="AK91" s="143">
        <f t="shared" si="140"/>
        <v>2441</v>
      </c>
      <c r="AL91" s="147">
        <f t="shared" si="141"/>
        <v>0.12540341171046565</v>
      </c>
      <c r="AM91" s="141">
        <f t="shared" si="142"/>
        <v>1277</v>
      </c>
      <c r="AN91" s="150">
        <f t="shared" si="143"/>
        <v>0.17331055914294025</v>
      </c>
    </row>
    <row r="92" spans="1:40" s="43" customFormat="1" outlineLevel="1">
      <c r="B92" s="40" t="s">
        <v>86</v>
      </c>
      <c r="C92" s="52" t="s">
        <v>94</v>
      </c>
      <c r="D92" s="66">
        <v>554</v>
      </c>
      <c r="E92" s="67">
        <v>3528</v>
      </c>
      <c r="F92" s="66">
        <v>473</v>
      </c>
      <c r="G92" s="143">
        <f t="shared" si="122"/>
        <v>4001</v>
      </c>
      <c r="H92" s="147">
        <f t="shared" si="123"/>
        <v>0.13407029478458049</v>
      </c>
      <c r="I92" s="66">
        <v>554</v>
      </c>
      <c r="J92" s="143">
        <f t="shared" si="124"/>
        <v>4555</v>
      </c>
      <c r="K92" s="147">
        <f t="shared" si="125"/>
        <v>0.13846538365408648</v>
      </c>
      <c r="L92" s="66">
        <v>295</v>
      </c>
      <c r="M92" s="143">
        <f t="shared" si="126"/>
        <v>4850</v>
      </c>
      <c r="N92" s="147">
        <f t="shared" si="127"/>
        <v>6.4763995609220637E-2</v>
      </c>
      <c r="O92" s="66">
        <v>130</v>
      </c>
      <c r="P92" s="117"/>
      <c r="Q92" s="201"/>
      <c r="R92" s="66">
        <v>192</v>
      </c>
      <c r="S92" s="143">
        <f t="shared" si="128"/>
        <v>5042</v>
      </c>
      <c r="T92" s="147">
        <f t="shared" si="129"/>
        <v>3.9587628865979378E-2</v>
      </c>
      <c r="U92" s="141">
        <f t="shared" si="130"/>
        <v>2068</v>
      </c>
      <c r="V92" s="150">
        <f t="shared" si="131"/>
        <v>9.3373556633787658E-2</v>
      </c>
      <c r="X92" s="66">
        <v>158</v>
      </c>
      <c r="Y92" s="143">
        <f t="shared" si="132"/>
        <v>5200</v>
      </c>
      <c r="Z92" s="147">
        <f t="shared" si="133"/>
        <v>3.1336771122570412E-2</v>
      </c>
      <c r="AA92" s="66">
        <v>382</v>
      </c>
      <c r="AB92" s="143">
        <f t="shared" si="134"/>
        <v>5582</v>
      </c>
      <c r="AC92" s="147">
        <f t="shared" si="135"/>
        <v>7.3461538461538467E-2</v>
      </c>
      <c r="AD92" s="66">
        <v>376</v>
      </c>
      <c r="AE92" s="143">
        <f t="shared" si="136"/>
        <v>5958</v>
      </c>
      <c r="AF92" s="147">
        <f t="shared" si="137"/>
        <v>6.7359369401648161E-2</v>
      </c>
      <c r="AG92" s="66">
        <v>364</v>
      </c>
      <c r="AH92" s="143">
        <f t="shared" si="138"/>
        <v>6322</v>
      </c>
      <c r="AI92" s="147">
        <f t="shared" si="139"/>
        <v>6.1094326955354147E-2</v>
      </c>
      <c r="AJ92" s="66">
        <v>346</v>
      </c>
      <c r="AK92" s="143">
        <f t="shared" si="140"/>
        <v>6668</v>
      </c>
      <c r="AL92" s="147">
        <f t="shared" si="141"/>
        <v>5.4729515975956974E-2</v>
      </c>
      <c r="AM92" s="141">
        <f t="shared" si="142"/>
        <v>1626</v>
      </c>
      <c r="AN92" s="150">
        <f t="shared" si="143"/>
        <v>6.4138269299244266E-2</v>
      </c>
    </row>
    <row r="93" spans="1:40" outlineLevel="1">
      <c r="B93" s="40" t="s">
        <v>87</v>
      </c>
      <c r="C93" s="52" t="s">
        <v>94</v>
      </c>
      <c r="D93" s="66">
        <v>388</v>
      </c>
      <c r="E93" s="67">
        <v>492</v>
      </c>
      <c r="F93" s="66">
        <v>283</v>
      </c>
      <c r="G93" s="143">
        <f t="shared" si="122"/>
        <v>775</v>
      </c>
      <c r="H93" s="147">
        <f t="shared" si="123"/>
        <v>0.57520325203252032</v>
      </c>
      <c r="I93" s="66">
        <v>323</v>
      </c>
      <c r="J93" s="143">
        <f t="shared" si="124"/>
        <v>1098</v>
      </c>
      <c r="K93" s="147">
        <f t="shared" si="125"/>
        <v>0.41677419354838707</v>
      </c>
      <c r="L93" s="66">
        <v>155</v>
      </c>
      <c r="M93" s="143">
        <f t="shared" si="126"/>
        <v>1253</v>
      </c>
      <c r="N93" s="147">
        <f t="shared" si="127"/>
        <v>0.14116575591985428</v>
      </c>
      <c r="O93" s="66">
        <v>38</v>
      </c>
      <c r="P93" s="116"/>
      <c r="Q93" s="118"/>
      <c r="R93" s="66">
        <v>59</v>
      </c>
      <c r="S93" s="143">
        <f t="shared" si="128"/>
        <v>1312</v>
      </c>
      <c r="T93" s="147">
        <f t="shared" si="129"/>
        <v>4.7086991221069435E-2</v>
      </c>
      <c r="U93" s="141">
        <f t="shared" si="130"/>
        <v>1208</v>
      </c>
      <c r="V93" s="150">
        <f t="shared" si="131"/>
        <v>0.27788620849254486</v>
      </c>
      <c r="X93" s="66">
        <v>63</v>
      </c>
      <c r="Y93" s="143">
        <f t="shared" si="132"/>
        <v>1375</v>
      </c>
      <c r="Z93" s="147">
        <f t="shared" si="133"/>
        <v>4.801829268292683E-2</v>
      </c>
      <c r="AA93" s="66">
        <v>152</v>
      </c>
      <c r="AB93" s="143">
        <f t="shared" si="134"/>
        <v>1527</v>
      </c>
      <c r="AC93" s="147">
        <f t="shared" si="135"/>
        <v>0.11054545454545454</v>
      </c>
      <c r="AD93" s="66">
        <v>150</v>
      </c>
      <c r="AE93" s="143">
        <f t="shared" si="136"/>
        <v>1677</v>
      </c>
      <c r="AF93" s="147">
        <f t="shared" si="137"/>
        <v>9.8231827111984277E-2</v>
      </c>
      <c r="AG93" s="66">
        <v>145</v>
      </c>
      <c r="AH93" s="143">
        <f t="shared" si="138"/>
        <v>1822</v>
      </c>
      <c r="AI93" s="147">
        <f t="shared" si="139"/>
        <v>8.6463923673226001E-2</v>
      </c>
      <c r="AJ93" s="66">
        <v>138</v>
      </c>
      <c r="AK93" s="143">
        <f t="shared" si="140"/>
        <v>1960</v>
      </c>
      <c r="AL93" s="147">
        <f t="shared" si="141"/>
        <v>7.5740944017563122E-2</v>
      </c>
      <c r="AM93" s="141">
        <f t="shared" si="142"/>
        <v>648</v>
      </c>
      <c r="AN93" s="150">
        <f t="shared" si="143"/>
        <v>9.2668298977973684E-2</v>
      </c>
    </row>
    <row r="94" spans="1:40" outlineLevel="1">
      <c r="B94" s="40" t="s">
        <v>88</v>
      </c>
      <c r="C94" s="52" t="s">
        <v>94</v>
      </c>
      <c r="D94" s="66">
        <v>0</v>
      </c>
      <c r="E94" s="67">
        <v>0</v>
      </c>
      <c r="F94" s="66">
        <v>0</v>
      </c>
      <c r="G94" s="143">
        <f t="shared" si="122"/>
        <v>0</v>
      </c>
      <c r="H94" s="147">
        <f t="shared" si="123"/>
        <v>0</v>
      </c>
      <c r="I94" s="66">
        <v>13</v>
      </c>
      <c r="J94" s="143">
        <f t="shared" si="124"/>
        <v>13</v>
      </c>
      <c r="K94" s="147">
        <f t="shared" si="125"/>
        <v>0</v>
      </c>
      <c r="L94" s="66">
        <v>30</v>
      </c>
      <c r="M94" s="143">
        <f t="shared" si="126"/>
        <v>43</v>
      </c>
      <c r="N94" s="147">
        <f t="shared" si="127"/>
        <v>2.3076923076923075</v>
      </c>
      <c r="O94" s="66">
        <v>0</v>
      </c>
      <c r="P94" s="118"/>
      <c r="Q94" s="118"/>
      <c r="R94" s="66">
        <v>4</v>
      </c>
      <c r="S94" s="143">
        <f t="shared" si="128"/>
        <v>47</v>
      </c>
      <c r="T94" s="147">
        <f t="shared" si="129"/>
        <v>9.3023255813953487E-2</v>
      </c>
      <c r="U94" s="141">
        <f t="shared" si="130"/>
        <v>47</v>
      </c>
      <c r="V94" s="150">
        <f t="shared" si="131"/>
        <v>0</v>
      </c>
      <c r="X94" s="66">
        <v>20</v>
      </c>
      <c r="Y94" s="143">
        <f t="shared" si="132"/>
        <v>67</v>
      </c>
      <c r="Z94" s="147">
        <f t="shared" si="133"/>
        <v>0.42553191489361702</v>
      </c>
      <c r="AA94" s="66">
        <v>58</v>
      </c>
      <c r="AB94" s="143">
        <f t="shared" si="134"/>
        <v>125</v>
      </c>
      <c r="AC94" s="147">
        <f t="shared" si="135"/>
        <v>0.86567164179104472</v>
      </c>
      <c r="AD94" s="66">
        <v>58</v>
      </c>
      <c r="AE94" s="143">
        <f t="shared" si="136"/>
        <v>183</v>
      </c>
      <c r="AF94" s="147">
        <f t="shared" si="137"/>
        <v>0.46400000000000002</v>
      </c>
      <c r="AG94" s="66">
        <v>56</v>
      </c>
      <c r="AH94" s="143">
        <f t="shared" si="138"/>
        <v>239</v>
      </c>
      <c r="AI94" s="147">
        <f t="shared" si="139"/>
        <v>0.30601092896174864</v>
      </c>
      <c r="AJ94" s="66">
        <v>54</v>
      </c>
      <c r="AK94" s="143">
        <f t="shared" si="140"/>
        <v>293</v>
      </c>
      <c r="AL94" s="147">
        <f t="shared" si="141"/>
        <v>0.22594142259414227</v>
      </c>
      <c r="AM94" s="141">
        <f t="shared" si="142"/>
        <v>246</v>
      </c>
      <c r="AN94" s="150">
        <f t="shared" si="143"/>
        <v>0.4460995947564399</v>
      </c>
    </row>
    <row r="95" spans="1:40" outlineLevel="1">
      <c r="B95" s="339" t="s">
        <v>95</v>
      </c>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1"/>
    </row>
    <row r="96" spans="1:40" outlineLevel="1">
      <c r="B96" s="40" t="s">
        <v>114</v>
      </c>
      <c r="C96" s="38" t="s">
        <v>94</v>
      </c>
      <c r="D96" s="145">
        <f>SUM(D81:D94)</f>
        <v>18501</v>
      </c>
      <c r="E96" s="161">
        <f>SUM(E81:E94)</f>
        <v>252087</v>
      </c>
      <c r="F96" s="206">
        <f>SUM(F81:F94)</f>
        <v>16256</v>
      </c>
      <c r="G96" s="144">
        <f>SUM(G81:G94)</f>
        <v>268343</v>
      </c>
      <c r="H96" s="149">
        <f>IFERROR((G96-E96)/E96,0)</f>
        <v>6.44856735968138E-2</v>
      </c>
      <c r="I96" s="206">
        <f>SUM(I81:I94)</f>
        <v>15911</v>
      </c>
      <c r="J96" s="144">
        <f>SUM(J81:J94)</f>
        <v>284254</v>
      </c>
      <c r="K96" s="149">
        <f t="shared" si="3"/>
        <v>5.9293516134201377E-2</v>
      </c>
      <c r="L96" s="145">
        <f>SUM(L81:L94)</f>
        <v>11065</v>
      </c>
      <c r="M96" s="161">
        <f>SUM(M81:M94)</f>
        <v>295319</v>
      </c>
      <c r="N96" s="149">
        <f t="shared" si="5"/>
        <v>3.8926453101803316E-2</v>
      </c>
      <c r="O96" s="145">
        <f>SUM(O81:O94)</f>
        <v>5264</v>
      </c>
      <c r="P96" s="118"/>
      <c r="Q96" s="118"/>
      <c r="R96" s="206">
        <f>SUM(R81:R94)</f>
        <v>8050</v>
      </c>
      <c r="S96" s="144">
        <f>SUM(S81:S94)</f>
        <v>303369</v>
      </c>
      <c r="T96" s="149">
        <f>IFERROR((S96-M96)/M96,0)</f>
        <v>2.725865928030367E-2</v>
      </c>
      <c r="U96" s="145">
        <f>SUM(U81:U94)</f>
        <v>69783</v>
      </c>
      <c r="V96" s="150">
        <f>IFERROR((S96/E96)^(1/4)-1,0)</f>
        <v>4.7382196673759758E-2</v>
      </c>
      <c r="X96" s="206">
        <f>SUM(X81:X94)</f>
        <v>5500</v>
      </c>
      <c r="Y96" s="144">
        <f>SUM(Y81:Y94)</f>
        <v>308869</v>
      </c>
      <c r="Z96" s="149">
        <f>IFERROR((Y96-S96)/S96,0)</f>
        <v>1.8129736393632835E-2</v>
      </c>
      <c r="AA96" s="206">
        <f>SUM(AA81:AA94)</f>
        <v>13300</v>
      </c>
      <c r="AB96" s="144">
        <f>SUM(AB81:AB94)</f>
        <v>322169</v>
      </c>
      <c r="AC96" s="149">
        <f t="shared" ref="AC96" si="144">IFERROR((AB96-Y96)/Y96,0)</f>
        <v>4.3060326546205674E-2</v>
      </c>
      <c r="AD96" s="206">
        <f>SUM(AD81:AD94)</f>
        <v>13100</v>
      </c>
      <c r="AE96" s="144">
        <f>SUM(AE81:AE94)</f>
        <v>335269</v>
      </c>
      <c r="AF96" s="149">
        <f t="shared" ref="AF96" si="145">IFERROR((AE96-AB96)/AB96,0)</f>
        <v>4.0661888636088515E-2</v>
      </c>
      <c r="AG96" s="206">
        <f>SUM(AG81:AG94)</f>
        <v>12676</v>
      </c>
      <c r="AH96" s="144">
        <f>SUM(AH81:AH94)</f>
        <v>347945</v>
      </c>
      <c r="AI96" s="149">
        <f t="shared" ref="AI96" si="146">IFERROR((AH96-AE96)/AE96,0)</f>
        <v>3.7808446352033738E-2</v>
      </c>
      <c r="AJ96" s="145">
        <f>SUM(AJ81:AJ94)</f>
        <v>12055</v>
      </c>
      <c r="AK96" s="161">
        <f>SUM(AK81:AK94)</f>
        <v>360000</v>
      </c>
      <c r="AL96" s="149">
        <f t="shared" ref="AL96" si="147">IFERROR((AK96-AH96)/AH96,0)</f>
        <v>3.4646280302921439E-2</v>
      </c>
      <c r="AM96" s="145">
        <f>SUM(AM81:AM94)</f>
        <v>56631</v>
      </c>
      <c r="AN96" s="150">
        <f t="shared" ref="AN96" si="148">IFERROR((AK96/Y96)^(1/4)-1,0)</f>
        <v>3.9039468254415288E-2</v>
      </c>
    </row>
    <row r="98" spans="1:40" ht="17.25" customHeight="1">
      <c r="B98" s="332" t="s">
        <v>118</v>
      </c>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42"/>
    </row>
    <row r="99" spans="1:40" ht="5.45" customHeight="1" outlineLevel="1">
      <c r="B99" s="85"/>
      <c r="C99" s="85"/>
      <c r="D99" s="85"/>
      <c r="E99" s="85"/>
      <c r="F99" s="85"/>
      <c r="G99" s="85"/>
      <c r="H99" s="85"/>
      <c r="I99" s="85"/>
      <c r="J99" s="85"/>
      <c r="K99" s="85"/>
      <c r="L99" s="85"/>
      <c r="M99" s="85"/>
      <c r="N99" s="85"/>
      <c r="O99" s="85"/>
      <c r="P99" s="85"/>
      <c r="Q99" s="85"/>
      <c r="R99" s="351"/>
      <c r="S99" s="351"/>
      <c r="T99" s="351"/>
      <c r="U99" s="85"/>
      <c r="V99" s="85"/>
      <c r="W99" s="85"/>
      <c r="X99" s="85"/>
      <c r="Y99" s="85"/>
      <c r="Z99" s="85"/>
      <c r="AA99" s="85"/>
      <c r="AB99" s="85"/>
      <c r="AC99" s="85"/>
      <c r="AD99" s="85"/>
      <c r="AE99" s="85"/>
      <c r="AF99" s="85"/>
      <c r="AG99" s="85"/>
      <c r="AH99" s="85"/>
      <c r="AI99" s="85"/>
      <c r="AJ99" s="85"/>
      <c r="AK99" s="85"/>
      <c r="AL99" s="85"/>
      <c r="AM99" s="85"/>
      <c r="AN99" s="85"/>
    </row>
    <row r="100" spans="1:40" ht="15" customHeight="1" outlineLevel="1">
      <c r="B100" s="343"/>
      <c r="C100" s="344" t="s">
        <v>93</v>
      </c>
      <c r="D100" s="347" t="s">
        <v>106</v>
      </c>
      <c r="E100" s="348"/>
      <c r="F100" s="348"/>
      <c r="G100" s="348"/>
      <c r="H100" s="348"/>
      <c r="I100" s="348"/>
      <c r="J100" s="348"/>
      <c r="K100" s="348"/>
      <c r="L100" s="348"/>
      <c r="M100" s="348"/>
      <c r="N100" s="348"/>
      <c r="O100" s="348"/>
      <c r="P100" s="348"/>
      <c r="Q100" s="349"/>
      <c r="R100" s="347"/>
      <c r="S100" s="348"/>
      <c r="T100" s="349"/>
      <c r="U100" s="355" t="str">
        <f xml:space="preserve"> D101&amp;" - "&amp;R101</f>
        <v>2019 - 2023</v>
      </c>
      <c r="V100" s="356"/>
      <c r="X100" s="347" t="s">
        <v>107</v>
      </c>
      <c r="Y100" s="348"/>
      <c r="Z100" s="348"/>
      <c r="AA100" s="348"/>
      <c r="AB100" s="348"/>
      <c r="AC100" s="348"/>
      <c r="AD100" s="348"/>
      <c r="AE100" s="348"/>
      <c r="AF100" s="348"/>
      <c r="AG100" s="348"/>
      <c r="AH100" s="348"/>
      <c r="AI100" s="348"/>
      <c r="AJ100" s="348"/>
      <c r="AK100" s="348"/>
      <c r="AL100" s="348"/>
      <c r="AM100" s="348"/>
      <c r="AN100" s="350"/>
    </row>
    <row r="101" spans="1:40" ht="15" customHeight="1" outlineLevel="1">
      <c r="B101" s="343"/>
      <c r="C101" s="345"/>
      <c r="D101" s="347">
        <f>$C$3-5</f>
        <v>2019</v>
      </c>
      <c r="E101" s="349"/>
      <c r="F101" s="347">
        <f>$C$3-4</f>
        <v>2020</v>
      </c>
      <c r="G101" s="348"/>
      <c r="H101" s="349"/>
      <c r="I101" s="347">
        <f>$C$3-3</f>
        <v>2021</v>
      </c>
      <c r="J101" s="348"/>
      <c r="K101" s="349"/>
      <c r="L101" s="347">
        <f>$C$3-2</f>
        <v>2022</v>
      </c>
      <c r="M101" s="348"/>
      <c r="N101" s="349"/>
      <c r="O101" s="347" t="str">
        <f>$C$3-1&amp;""&amp;" ("&amp;"Σεπ"&amp;")"</f>
        <v>2023 (Σεπ)</v>
      </c>
      <c r="P101" s="348"/>
      <c r="Q101" s="349"/>
      <c r="R101" s="347">
        <f>$C$3-1</f>
        <v>2023</v>
      </c>
      <c r="S101" s="348"/>
      <c r="T101" s="349"/>
      <c r="U101" s="357"/>
      <c r="V101" s="358"/>
      <c r="X101" s="347">
        <f>$C$3</f>
        <v>2024</v>
      </c>
      <c r="Y101" s="348"/>
      <c r="Z101" s="349"/>
      <c r="AA101" s="347">
        <f>$C$3+1</f>
        <v>2025</v>
      </c>
      <c r="AB101" s="348"/>
      <c r="AC101" s="349"/>
      <c r="AD101" s="347">
        <f>$C$3+2</f>
        <v>2026</v>
      </c>
      <c r="AE101" s="348"/>
      <c r="AF101" s="349"/>
      <c r="AG101" s="347">
        <f>$C$3+3</f>
        <v>2027</v>
      </c>
      <c r="AH101" s="348"/>
      <c r="AI101" s="349"/>
      <c r="AJ101" s="347">
        <f>$C$3+4</f>
        <v>2028</v>
      </c>
      <c r="AK101" s="348"/>
      <c r="AL101" s="349"/>
      <c r="AM101" s="337" t="str">
        <f>X101&amp;" - "&amp;AJ101</f>
        <v>2024 - 2028</v>
      </c>
      <c r="AN101" s="338"/>
    </row>
    <row r="102" spans="1:40" ht="29.1" outlineLevel="1">
      <c r="B102" s="343"/>
      <c r="C102" s="346"/>
      <c r="D102" s="54" t="s">
        <v>108</v>
      </c>
      <c r="E102" s="55" t="s">
        <v>109</v>
      </c>
      <c r="F102" s="54" t="s">
        <v>108</v>
      </c>
      <c r="G102" s="9" t="s">
        <v>109</v>
      </c>
      <c r="H102" s="55" t="s">
        <v>110</v>
      </c>
      <c r="I102" s="54" t="s">
        <v>108</v>
      </c>
      <c r="J102" s="9" t="s">
        <v>109</v>
      </c>
      <c r="K102" s="55" t="s">
        <v>110</v>
      </c>
      <c r="L102" s="54" t="s">
        <v>108</v>
      </c>
      <c r="M102" s="9" t="s">
        <v>109</v>
      </c>
      <c r="N102" s="55" t="s">
        <v>110</v>
      </c>
      <c r="O102" s="54" t="s">
        <v>108</v>
      </c>
      <c r="P102" s="9" t="s">
        <v>109</v>
      </c>
      <c r="Q102" s="55" t="s">
        <v>110</v>
      </c>
      <c r="R102" s="54" t="s">
        <v>108</v>
      </c>
      <c r="S102" s="9" t="s">
        <v>109</v>
      </c>
      <c r="T102" s="55" t="s">
        <v>110</v>
      </c>
      <c r="U102" s="9" t="s">
        <v>111</v>
      </c>
      <c r="V102" s="48" t="s">
        <v>112</v>
      </c>
      <c r="X102" s="54" t="s">
        <v>108</v>
      </c>
      <c r="Y102" s="9" t="s">
        <v>109</v>
      </c>
      <c r="Z102" s="55" t="s">
        <v>110</v>
      </c>
      <c r="AA102" s="54" t="s">
        <v>108</v>
      </c>
      <c r="AB102" s="9" t="s">
        <v>109</v>
      </c>
      <c r="AC102" s="55" t="s">
        <v>110</v>
      </c>
      <c r="AD102" s="54" t="s">
        <v>108</v>
      </c>
      <c r="AE102" s="9" t="s">
        <v>109</v>
      </c>
      <c r="AF102" s="55" t="s">
        <v>110</v>
      </c>
      <c r="AG102" s="54" t="s">
        <v>108</v>
      </c>
      <c r="AH102" s="9" t="s">
        <v>109</v>
      </c>
      <c r="AI102" s="55" t="s">
        <v>110</v>
      </c>
      <c r="AJ102" s="54" t="s">
        <v>108</v>
      </c>
      <c r="AK102" s="9" t="s">
        <v>109</v>
      </c>
      <c r="AL102" s="55" t="s">
        <v>110</v>
      </c>
      <c r="AM102" s="9" t="s">
        <v>111</v>
      </c>
      <c r="AN102" s="48" t="s">
        <v>112</v>
      </c>
    </row>
    <row r="103" spans="1:40" outlineLevel="1">
      <c r="B103" s="40" t="s">
        <v>74</v>
      </c>
      <c r="C103" s="52" t="s">
        <v>94</v>
      </c>
      <c r="D103" s="66">
        <v>0</v>
      </c>
      <c r="E103" s="67">
        <v>20</v>
      </c>
      <c r="F103" s="66">
        <v>1</v>
      </c>
      <c r="G103" s="143">
        <f t="shared" ref="G103" si="149">E103+F103</f>
        <v>21</v>
      </c>
      <c r="H103" s="147">
        <f t="shared" ref="H103" si="150">IFERROR((G103-E103)/E103,0)</f>
        <v>0.05</v>
      </c>
      <c r="I103" s="66">
        <v>0</v>
      </c>
      <c r="J103" s="143">
        <f t="shared" si="2"/>
        <v>21</v>
      </c>
      <c r="K103" s="147">
        <f t="shared" si="3"/>
        <v>0</v>
      </c>
      <c r="L103" s="66">
        <v>0</v>
      </c>
      <c r="M103" s="143">
        <f t="shared" si="4"/>
        <v>21</v>
      </c>
      <c r="N103" s="147">
        <f t="shared" si="5"/>
        <v>0</v>
      </c>
      <c r="O103" s="66">
        <v>0</v>
      </c>
      <c r="P103" s="116"/>
      <c r="Q103" s="118"/>
      <c r="R103" s="66">
        <v>0</v>
      </c>
      <c r="S103" s="143">
        <f t="shared" ref="S103" si="151">M103+R103</f>
        <v>21</v>
      </c>
      <c r="T103" s="147">
        <f t="shared" ref="T103" si="152">IFERROR((S103-M103)/M103,0)</f>
        <v>0</v>
      </c>
      <c r="U103" s="141">
        <f t="shared" ref="U103" si="153">D103+F103+I103+L103+R103</f>
        <v>1</v>
      </c>
      <c r="V103" s="150">
        <f>IFERROR((S103/E103)^(1/4)-1,0)</f>
        <v>1.2272234429039353E-2</v>
      </c>
      <c r="X103" s="66">
        <v>2</v>
      </c>
      <c r="Y103" s="143">
        <f t="shared" ref="Y103" si="154">S103+X103</f>
        <v>23</v>
      </c>
      <c r="Z103" s="147">
        <f t="shared" ref="Z103" si="155">IFERROR((Y103-S103)/S103,0)</f>
        <v>9.5238095238095233E-2</v>
      </c>
      <c r="AA103" s="66">
        <v>0</v>
      </c>
      <c r="AB103" s="143">
        <f t="shared" ref="AB103" si="156">Y103+AA103</f>
        <v>23</v>
      </c>
      <c r="AC103" s="147">
        <f t="shared" ref="AC103" si="157">IFERROR((AB103-Y103)/Y103,0)</f>
        <v>0</v>
      </c>
      <c r="AD103" s="66">
        <v>0</v>
      </c>
      <c r="AE103" s="143">
        <f t="shared" ref="AE103" si="158">AB103+AD103</f>
        <v>23</v>
      </c>
      <c r="AF103" s="147">
        <f t="shared" ref="AF103" si="159">IFERROR((AE103-AB103)/AB103,0)</f>
        <v>0</v>
      </c>
      <c r="AG103" s="66">
        <v>0</v>
      </c>
      <c r="AH103" s="143">
        <f t="shared" ref="AH103" si="160">AE103+AG103</f>
        <v>23</v>
      </c>
      <c r="AI103" s="147">
        <f t="shared" ref="AI103" si="161">IFERROR((AH103-AE103)/AE103,0)</f>
        <v>0</v>
      </c>
      <c r="AJ103" s="66">
        <v>0</v>
      </c>
      <c r="AK103" s="143">
        <f t="shared" ref="AK103" si="162">AH103+AJ103</f>
        <v>23</v>
      </c>
      <c r="AL103" s="147">
        <f t="shared" ref="AL103" si="163">IFERROR((AK103-AH103)/AH103,0)</f>
        <v>0</v>
      </c>
      <c r="AM103" s="141">
        <f>X103+AA103+AD103+AG103+AJ103</f>
        <v>2</v>
      </c>
      <c r="AN103" s="150">
        <f>IFERROR((AK103/Y103)^(1/4)-1,0)</f>
        <v>0</v>
      </c>
    </row>
    <row r="104" spans="1:40" outlineLevel="1">
      <c r="B104" s="40" t="s">
        <v>75</v>
      </c>
      <c r="C104" s="52" t="s">
        <v>94</v>
      </c>
      <c r="D104" s="66">
        <v>0</v>
      </c>
      <c r="E104" s="67">
        <v>6</v>
      </c>
      <c r="F104" s="66">
        <v>0</v>
      </c>
      <c r="G104" s="143">
        <f t="shared" ref="G104:G116" si="164">E104+F104</f>
        <v>6</v>
      </c>
      <c r="H104" s="147">
        <f t="shared" ref="H104:H116" si="165">IFERROR((G104-E104)/E104,0)</f>
        <v>0</v>
      </c>
      <c r="I104" s="66">
        <v>1</v>
      </c>
      <c r="J104" s="143">
        <f t="shared" ref="J104:J116" si="166">G104+I104</f>
        <v>7</v>
      </c>
      <c r="K104" s="147">
        <f t="shared" ref="K104:K116" si="167">IFERROR((J104-G104)/G104,0)</f>
        <v>0.16666666666666666</v>
      </c>
      <c r="L104" s="66">
        <v>0</v>
      </c>
      <c r="M104" s="143">
        <f t="shared" ref="M104:M116" si="168">J104+L104</f>
        <v>7</v>
      </c>
      <c r="N104" s="147">
        <f t="shared" ref="N104:N116" si="169">IFERROR((M104-J104)/J104,0)</f>
        <v>0</v>
      </c>
      <c r="O104" s="66">
        <v>0</v>
      </c>
      <c r="P104" s="116"/>
      <c r="Q104" s="118"/>
      <c r="R104" s="66">
        <v>0</v>
      </c>
      <c r="S104" s="143">
        <f t="shared" ref="S104:S116" si="170">M104+R104</f>
        <v>7</v>
      </c>
      <c r="T104" s="147">
        <f t="shared" ref="T104:T116" si="171">IFERROR((S104-M104)/M104,0)</f>
        <v>0</v>
      </c>
      <c r="U104" s="141">
        <f t="shared" ref="U104:U116" si="172">D104+F104+I104+L104+R104</f>
        <v>1</v>
      </c>
      <c r="V104" s="150">
        <f t="shared" ref="V104:V116" si="173">IFERROR((S104/E104)^(1/4)-1,0)</f>
        <v>3.9289877625411807E-2</v>
      </c>
      <c r="X104" s="66">
        <v>0</v>
      </c>
      <c r="Y104" s="143">
        <f t="shared" ref="Y104:Y116" si="174">S104+X104</f>
        <v>7</v>
      </c>
      <c r="Z104" s="147">
        <f t="shared" ref="Z104:Z116" si="175">IFERROR((Y104-S104)/S104,0)</f>
        <v>0</v>
      </c>
      <c r="AA104" s="66">
        <v>0</v>
      </c>
      <c r="AB104" s="143">
        <f t="shared" ref="AB104:AB116" si="176">Y104+AA104</f>
        <v>7</v>
      </c>
      <c r="AC104" s="147">
        <f t="shared" ref="AC104:AC116" si="177">IFERROR((AB104-Y104)/Y104,0)</f>
        <v>0</v>
      </c>
      <c r="AD104" s="66">
        <v>0</v>
      </c>
      <c r="AE104" s="143">
        <f t="shared" ref="AE104:AE116" si="178">AB104+AD104</f>
        <v>7</v>
      </c>
      <c r="AF104" s="147">
        <f t="shared" ref="AF104:AF116" si="179">IFERROR((AE104-AB104)/AB104,0)</f>
        <v>0</v>
      </c>
      <c r="AG104" s="66">
        <v>0</v>
      </c>
      <c r="AH104" s="143">
        <f t="shared" ref="AH104:AH116" si="180">AE104+AG104</f>
        <v>7</v>
      </c>
      <c r="AI104" s="147">
        <f t="shared" ref="AI104:AI116" si="181">IFERROR((AH104-AE104)/AE104,0)</f>
        <v>0</v>
      </c>
      <c r="AJ104" s="66">
        <v>0</v>
      </c>
      <c r="AK104" s="143">
        <f t="shared" ref="AK104:AK116" si="182">AH104+AJ104</f>
        <v>7</v>
      </c>
      <c r="AL104" s="147">
        <f t="shared" ref="AL104:AL116" si="183">IFERROR((AK104-AH104)/AH104,0)</f>
        <v>0</v>
      </c>
      <c r="AM104" s="141">
        <f t="shared" ref="AM104:AM116" si="184">X104+AA104+AD104+AG104+AJ104</f>
        <v>0</v>
      </c>
      <c r="AN104" s="150">
        <f t="shared" ref="AN104:AN116" si="185">IFERROR((AK104/Y104)^(1/4)-1,0)</f>
        <v>0</v>
      </c>
    </row>
    <row r="105" spans="1:40" outlineLevel="1">
      <c r="B105" s="40" t="s">
        <v>76</v>
      </c>
      <c r="C105" s="52" t="s">
        <v>94</v>
      </c>
      <c r="D105" s="66">
        <v>0</v>
      </c>
      <c r="E105" s="67">
        <v>0</v>
      </c>
      <c r="F105" s="66">
        <v>0</v>
      </c>
      <c r="G105" s="143">
        <f t="shared" si="164"/>
        <v>0</v>
      </c>
      <c r="H105" s="147">
        <f t="shared" si="165"/>
        <v>0</v>
      </c>
      <c r="I105" s="66">
        <v>0</v>
      </c>
      <c r="J105" s="143">
        <f t="shared" si="166"/>
        <v>0</v>
      </c>
      <c r="K105" s="147">
        <f t="shared" si="167"/>
        <v>0</v>
      </c>
      <c r="L105" s="66">
        <v>0</v>
      </c>
      <c r="M105" s="143">
        <f t="shared" si="168"/>
        <v>0</v>
      </c>
      <c r="N105" s="147">
        <f t="shared" si="169"/>
        <v>0</v>
      </c>
      <c r="O105" s="66">
        <v>0</v>
      </c>
      <c r="P105" s="116"/>
      <c r="Q105" s="118"/>
      <c r="R105" s="66">
        <v>0</v>
      </c>
      <c r="S105" s="143">
        <f t="shared" si="170"/>
        <v>0</v>
      </c>
      <c r="T105" s="147">
        <f t="shared" si="171"/>
        <v>0</v>
      </c>
      <c r="U105" s="141">
        <f t="shared" si="172"/>
        <v>0</v>
      </c>
      <c r="V105" s="150">
        <f t="shared" si="173"/>
        <v>0</v>
      </c>
      <c r="X105" s="66">
        <v>0</v>
      </c>
      <c r="Y105" s="143">
        <f t="shared" si="174"/>
        <v>0</v>
      </c>
      <c r="Z105" s="147">
        <f t="shared" si="175"/>
        <v>0</v>
      </c>
      <c r="AA105" s="66">
        <v>0</v>
      </c>
      <c r="AB105" s="143">
        <f t="shared" si="176"/>
        <v>0</v>
      </c>
      <c r="AC105" s="147">
        <f t="shared" si="177"/>
        <v>0</v>
      </c>
      <c r="AD105" s="66">
        <v>0</v>
      </c>
      <c r="AE105" s="143">
        <f t="shared" si="178"/>
        <v>0</v>
      </c>
      <c r="AF105" s="147">
        <f t="shared" si="179"/>
        <v>0</v>
      </c>
      <c r="AG105" s="66">
        <v>0</v>
      </c>
      <c r="AH105" s="143">
        <f t="shared" si="180"/>
        <v>0</v>
      </c>
      <c r="AI105" s="147">
        <f t="shared" si="181"/>
        <v>0</v>
      </c>
      <c r="AJ105" s="66">
        <v>0</v>
      </c>
      <c r="AK105" s="143">
        <f t="shared" si="182"/>
        <v>0</v>
      </c>
      <c r="AL105" s="147">
        <f t="shared" si="183"/>
        <v>0</v>
      </c>
      <c r="AM105" s="141">
        <f t="shared" si="184"/>
        <v>0</v>
      </c>
      <c r="AN105" s="150">
        <f t="shared" si="185"/>
        <v>0</v>
      </c>
    </row>
    <row r="106" spans="1:40" outlineLevel="1">
      <c r="B106" s="40" t="s">
        <v>77</v>
      </c>
      <c r="C106" s="52" t="s">
        <v>94</v>
      </c>
      <c r="D106" s="66">
        <v>0</v>
      </c>
      <c r="E106" s="67">
        <v>2</v>
      </c>
      <c r="F106" s="66">
        <v>0</v>
      </c>
      <c r="G106" s="143">
        <f t="shared" si="164"/>
        <v>2</v>
      </c>
      <c r="H106" s="147">
        <f t="shared" si="165"/>
        <v>0</v>
      </c>
      <c r="I106" s="66">
        <v>0</v>
      </c>
      <c r="J106" s="143">
        <f t="shared" si="166"/>
        <v>2</v>
      </c>
      <c r="K106" s="147">
        <f t="shared" si="167"/>
        <v>0</v>
      </c>
      <c r="L106" s="66">
        <v>0</v>
      </c>
      <c r="M106" s="143">
        <f t="shared" si="168"/>
        <v>2</v>
      </c>
      <c r="N106" s="147">
        <f t="shared" si="169"/>
        <v>0</v>
      </c>
      <c r="O106" s="66">
        <v>0</v>
      </c>
      <c r="P106" s="116"/>
      <c r="Q106" s="118"/>
      <c r="R106" s="66">
        <v>0</v>
      </c>
      <c r="S106" s="143">
        <f t="shared" si="170"/>
        <v>2</v>
      </c>
      <c r="T106" s="147">
        <f t="shared" si="171"/>
        <v>0</v>
      </c>
      <c r="U106" s="141">
        <f t="shared" si="172"/>
        <v>0</v>
      </c>
      <c r="V106" s="150">
        <f t="shared" si="173"/>
        <v>0</v>
      </c>
      <c r="X106" s="66">
        <v>0</v>
      </c>
      <c r="Y106" s="143">
        <f t="shared" si="174"/>
        <v>2</v>
      </c>
      <c r="Z106" s="147">
        <f t="shared" si="175"/>
        <v>0</v>
      </c>
      <c r="AA106" s="66">
        <v>0</v>
      </c>
      <c r="AB106" s="143">
        <f t="shared" si="176"/>
        <v>2</v>
      </c>
      <c r="AC106" s="147">
        <f t="shared" si="177"/>
        <v>0</v>
      </c>
      <c r="AD106" s="66">
        <v>0</v>
      </c>
      <c r="AE106" s="143">
        <f t="shared" si="178"/>
        <v>2</v>
      </c>
      <c r="AF106" s="147">
        <f t="shared" si="179"/>
        <v>0</v>
      </c>
      <c r="AG106" s="66">
        <v>0</v>
      </c>
      <c r="AH106" s="143">
        <f t="shared" si="180"/>
        <v>2</v>
      </c>
      <c r="AI106" s="147">
        <f t="shared" si="181"/>
        <v>0</v>
      </c>
      <c r="AJ106" s="66">
        <v>0</v>
      </c>
      <c r="AK106" s="143">
        <f t="shared" si="182"/>
        <v>2</v>
      </c>
      <c r="AL106" s="147">
        <f t="shared" si="183"/>
        <v>0</v>
      </c>
      <c r="AM106" s="141">
        <f t="shared" si="184"/>
        <v>0</v>
      </c>
      <c r="AN106" s="150">
        <f t="shared" si="185"/>
        <v>0</v>
      </c>
    </row>
    <row r="107" spans="1:40" outlineLevel="1">
      <c r="B107" s="40" t="s">
        <v>78</v>
      </c>
      <c r="C107" s="52" t="s">
        <v>94</v>
      </c>
      <c r="D107" s="66">
        <v>0</v>
      </c>
      <c r="E107" s="67">
        <v>8</v>
      </c>
      <c r="F107" s="66">
        <v>0</v>
      </c>
      <c r="G107" s="143">
        <f t="shared" si="164"/>
        <v>8</v>
      </c>
      <c r="H107" s="147">
        <f t="shared" si="165"/>
        <v>0</v>
      </c>
      <c r="I107" s="66">
        <v>0</v>
      </c>
      <c r="J107" s="143">
        <f t="shared" si="166"/>
        <v>8</v>
      </c>
      <c r="K107" s="147">
        <f t="shared" si="167"/>
        <v>0</v>
      </c>
      <c r="L107" s="66">
        <v>0</v>
      </c>
      <c r="M107" s="143">
        <f t="shared" si="168"/>
        <v>8</v>
      </c>
      <c r="N107" s="147">
        <f t="shared" si="169"/>
        <v>0</v>
      </c>
      <c r="O107" s="66">
        <v>0</v>
      </c>
      <c r="P107" s="116"/>
      <c r="Q107" s="118"/>
      <c r="R107" s="66">
        <v>0</v>
      </c>
      <c r="S107" s="143">
        <f t="shared" si="170"/>
        <v>8</v>
      </c>
      <c r="T107" s="147">
        <f t="shared" si="171"/>
        <v>0</v>
      </c>
      <c r="U107" s="141">
        <f t="shared" si="172"/>
        <v>0</v>
      </c>
      <c r="V107" s="150">
        <f t="shared" si="173"/>
        <v>0</v>
      </c>
      <c r="X107" s="66">
        <v>0</v>
      </c>
      <c r="Y107" s="143">
        <f t="shared" si="174"/>
        <v>8</v>
      </c>
      <c r="Z107" s="147">
        <f t="shared" si="175"/>
        <v>0</v>
      </c>
      <c r="AA107" s="66">
        <v>0</v>
      </c>
      <c r="AB107" s="143">
        <f t="shared" si="176"/>
        <v>8</v>
      </c>
      <c r="AC107" s="147">
        <f t="shared" si="177"/>
        <v>0</v>
      </c>
      <c r="AD107" s="66">
        <v>0</v>
      </c>
      <c r="AE107" s="143">
        <f t="shared" si="178"/>
        <v>8</v>
      </c>
      <c r="AF107" s="147">
        <f t="shared" si="179"/>
        <v>0</v>
      </c>
      <c r="AG107" s="66">
        <v>0</v>
      </c>
      <c r="AH107" s="143">
        <f t="shared" si="180"/>
        <v>8</v>
      </c>
      <c r="AI107" s="147">
        <f t="shared" si="181"/>
        <v>0</v>
      </c>
      <c r="AJ107" s="66">
        <v>0</v>
      </c>
      <c r="AK107" s="143">
        <f t="shared" si="182"/>
        <v>8</v>
      </c>
      <c r="AL107" s="147">
        <f t="shared" si="183"/>
        <v>0</v>
      </c>
      <c r="AM107" s="141">
        <f t="shared" si="184"/>
        <v>0</v>
      </c>
      <c r="AN107" s="150">
        <f t="shared" si="185"/>
        <v>0</v>
      </c>
    </row>
    <row r="108" spans="1:40" outlineLevel="1">
      <c r="B108" s="40" t="s">
        <v>79</v>
      </c>
      <c r="C108" s="52" t="s">
        <v>94</v>
      </c>
      <c r="D108" s="66">
        <v>0</v>
      </c>
      <c r="E108" s="67">
        <v>5</v>
      </c>
      <c r="F108" s="66">
        <v>0</v>
      </c>
      <c r="G108" s="143">
        <f t="shared" si="164"/>
        <v>5</v>
      </c>
      <c r="H108" s="147">
        <f t="shared" si="165"/>
        <v>0</v>
      </c>
      <c r="I108" s="66">
        <v>0</v>
      </c>
      <c r="J108" s="143">
        <f t="shared" si="166"/>
        <v>5</v>
      </c>
      <c r="K108" s="147">
        <f t="shared" si="167"/>
        <v>0</v>
      </c>
      <c r="L108" s="66">
        <v>0</v>
      </c>
      <c r="M108" s="143">
        <f t="shared" si="168"/>
        <v>5</v>
      </c>
      <c r="N108" s="147">
        <f t="shared" si="169"/>
        <v>0</v>
      </c>
      <c r="O108" s="66">
        <v>0</v>
      </c>
      <c r="P108" s="116"/>
      <c r="Q108" s="118"/>
      <c r="R108" s="66">
        <v>0</v>
      </c>
      <c r="S108" s="143">
        <f t="shared" si="170"/>
        <v>5</v>
      </c>
      <c r="T108" s="147">
        <f t="shared" si="171"/>
        <v>0</v>
      </c>
      <c r="U108" s="141">
        <f t="shared" si="172"/>
        <v>0</v>
      </c>
      <c r="V108" s="150">
        <f t="shared" si="173"/>
        <v>0</v>
      </c>
      <c r="X108" s="66">
        <v>0</v>
      </c>
      <c r="Y108" s="143">
        <f t="shared" si="174"/>
        <v>5</v>
      </c>
      <c r="Z108" s="147">
        <f t="shared" si="175"/>
        <v>0</v>
      </c>
      <c r="AA108" s="66">
        <v>0</v>
      </c>
      <c r="AB108" s="143">
        <f t="shared" si="176"/>
        <v>5</v>
      </c>
      <c r="AC108" s="147">
        <f t="shared" si="177"/>
        <v>0</v>
      </c>
      <c r="AD108" s="66">
        <v>0</v>
      </c>
      <c r="AE108" s="143">
        <f t="shared" si="178"/>
        <v>5</v>
      </c>
      <c r="AF108" s="147">
        <f t="shared" si="179"/>
        <v>0</v>
      </c>
      <c r="AG108" s="66">
        <v>0</v>
      </c>
      <c r="AH108" s="143">
        <f t="shared" si="180"/>
        <v>5</v>
      </c>
      <c r="AI108" s="147">
        <f t="shared" si="181"/>
        <v>0</v>
      </c>
      <c r="AJ108" s="66">
        <v>0</v>
      </c>
      <c r="AK108" s="143">
        <f t="shared" si="182"/>
        <v>5</v>
      </c>
      <c r="AL108" s="147">
        <f t="shared" si="183"/>
        <v>0</v>
      </c>
      <c r="AM108" s="141">
        <f t="shared" si="184"/>
        <v>0</v>
      </c>
      <c r="AN108" s="150">
        <f t="shared" si="185"/>
        <v>0</v>
      </c>
    </row>
    <row r="109" spans="1:40" outlineLevel="1">
      <c r="B109" s="40" t="s">
        <v>80</v>
      </c>
      <c r="C109" s="52" t="s">
        <v>94</v>
      </c>
      <c r="D109" s="66">
        <v>0</v>
      </c>
      <c r="E109" s="67">
        <v>4</v>
      </c>
      <c r="F109" s="66">
        <v>0</v>
      </c>
      <c r="G109" s="143">
        <f t="shared" si="164"/>
        <v>4</v>
      </c>
      <c r="H109" s="147">
        <f t="shared" si="165"/>
        <v>0</v>
      </c>
      <c r="I109" s="66">
        <v>0</v>
      </c>
      <c r="J109" s="143">
        <f t="shared" si="166"/>
        <v>4</v>
      </c>
      <c r="K109" s="147">
        <f t="shared" si="167"/>
        <v>0</v>
      </c>
      <c r="L109" s="66">
        <v>0</v>
      </c>
      <c r="M109" s="143">
        <f t="shared" si="168"/>
        <v>4</v>
      </c>
      <c r="N109" s="147">
        <f t="shared" si="169"/>
        <v>0</v>
      </c>
      <c r="O109" s="66">
        <v>0</v>
      </c>
      <c r="P109" s="116"/>
      <c r="Q109" s="118"/>
      <c r="R109" s="66">
        <v>0</v>
      </c>
      <c r="S109" s="143">
        <f t="shared" si="170"/>
        <v>4</v>
      </c>
      <c r="T109" s="147">
        <f t="shared" si="171"/>
        <v>0</v>
      </c>
      <c r="U109" s="141">
        <f t="shared" si="172"/>
        <v>0</v>
      </c>
      <c r="V109" s="150">
        <f t="shared" si="173"/>
        <v>0</v>
      </c>
      <c r="X109" s="66">
        <v>0</v>
      </c>
      <c r="Y109" s="143">
        <f t="shared" si="174"/>
        <v>4</v>
      </c>
      <c r="Z109" s="147">
        <f t="shared" si="175"/>
        <v>0</v>
      </c>
      <c r="AA109" s="66">
        <v>0</v>
      </c>
      <c r="AB109" s="143">
        <f t="shared" si="176"/>
        <v>4</v>
      </c>
      <c r="AC109" s="147">
        <f t="shared" si="177"/>
        <v>0</v>
      </c>
      <c r="AD109" s="66">
        <v>0</v>
      </c>
      <c r="AE109" s="143">
        <f t="shared" si="178"/>
        <v>4</v>
      </c>
      <c r="AF109" s="147">
        <f t="shared" si="179"/>
        <v>0</v>
      </c>
      <c r="AG109" s="66">
        <v>0</v>
      </c>
      <c r="AH109" s="143">
        <f t="shared" si="180"/>
        <v>4</v>
      </c>
      <c r="AI109" s="147">
        <f t="shared" si="181"/>
        <v>0</v>
      </c>
      <c r="AJ109" s="66">
        <v>0</v>
      </c>
      <c r="AK109" s="143">
        <f t="shared" si="182"/>
        <v>4</v>
      </c>
      <c r="AL109" s="147">
        <f t="shared" si="183"/>
        <v>0</v>
      </c>
      <c r="AM109" s="141">
        <f t="shared" si="184"/>
        <v>0</v>
      </c>
      <c r="AN109" s="150">
        <f t="shared" si="185"/>
        <v>0</v>
      </c>
    </row>
    <row r="110" spans="1:40" outlineLevel="1">
      <c r="B110" s="40" t="s">
        <v>81</v>
      </c>
      <c r="C110" s="52" t="s">
        <v>94</v>
      </c>
      <c r="D110" s="66">
        <v>0</v>
      </c>
      <c r="E110" s="67">
        <v>2</v>
      </c>
      <c r="F110" s="66">
        <v>0</v>
      </c>
      <c r="G110" s="143">
        <f t="shared" si="164"/>
        <v>2</v>
      </c>
      <c r="H110" s="147">
        <f t="shared" si="165"/>
        <v>0</v>
      </c>
      <c r="I110" s="66">
        <v>0</v>
      </c>
      <c r="J110" s="143">
        <f t="shared" si="166"/>
        <v>2</v>
      </c>
      <c r="K110" s="147">
        <f t="shared" si="167"/>
        <v>0</v>
      </c>
      <c r="L110" s="66">
        <v>0</v>
      </c>
      <c r="M110" s="143">
        <f t="shared" si="168"/>
        <v>2</v>
      </c>
      <c r="N110" s="147">
        <f t="shared" si="169"/>
        <v>0</v>
      </c>
      <c r="O110" s="66">
        <v>0</v>
      </c>
      <c r="P110" s="116"/>
      <c r="Q110" s="118"/>
      <c r="R110" s="66">
        <v>0</v>
      </c>
      <c r="S110" s="143">
        <f t="shared" si="170"/>
        <v>2</v>
      </c>
      <c r="T110" s="147">
        <f t="shared" si="171"/>
        <v>0</v>
      </c>
      <c r="U110" s="141">
        <f t="shared" si="172"/>
        <v>0</v>
      </c>
      <c r="V110" s="150">
        <f t="shared" si="173"/>
        <v>0</v>
      </c>
      <c r="X110" s="66">
        <v>0</v>
      </c>
      <c r="Y110" s="143">
        <f t="shared" si="174"/>
        <v>2</v>
      </c>
      <c r="Z110" s="147">
        <f t="shared" si="175"/>
        <v>0</v>
      </c>
      <c r="AA110" s="66">
        <v>0</v>
      </c>
      <c r="AB110" s="143">
        <f t="shared" si="176"/>
        <v>2</v>
      </c>
      <c r="AC110" s="147">
        <f t="shared" si="177"/>
        <v>0</v>
      </c>
      <c r="AD110" s="66">
        <v>0</v>
      </c>
      <c r="AE110" s="143">
        <f t="shared" si="178"/>
        <v>2</v>
      </c>
      <c r="AF110" s="147">
        <f t="shared" si="179"/>
        <v>0</v>
      </c>
      <c r="AG110" s="66">
        <v>0</v>
      </c>
      <c r="AH110" s="143">
        <f t="shared" si="180"/>
        <v>2</v>
      </c>
      <c r="AI110" s="147">
        <f t="shared" si="181"/>
        <v>0</v>
      </c>
      <c r="AJ110" s="66">
        <v>0</v>
      </c>
      <c r="AK110" s="143">
        <f t="shared" si="182"/>
        <v>2</v>
      </c>
      <c r="AL110" s="147">
        <f t="shared" si="183"/>
        <v>0</v>
      </c>
      <c r="AM110" s="141">
        <f t="shared" si="184"/>
        <v>0</v>
      </c>
      <c r="AN110" s="150">
        <f t="shared" si="185"/>
        <v>0</v>
      </c>
    </row>
    <row r="111" spans="1:40" s="43" customFormat="1" outlineLevel="1">
      <c r="A111"/>
      <c r="B111" s="40" t="s">
        <v>82</v>
      </c>
      <c r="C111" s="52" t="s">
        <v>94</v>
      </c>
      <c r="D111" s="66">
        <v>0</v>
      </c>
      <c r="E111" s="67">
        <v>4</v>
      </c>
      <c r="F111" s="66">
        <v>0</v>
      </c>
      <c r="G111" s="143">
        <f t="shared" si="164"/>
        <v>4</v>
      </c>
      <c r="H111" s="147">
        <f t="shared" si="165"/>
        <v>0</v>
      </c>
      <c r="I111" s="66">
        <v>0</v>
      </c>
      <c r="J111" s="143">
        <f t="shared" si="166"/>
        <v>4</v>
      </c>
      <c r="K111" s="147">
        <f t="shared" si="167"/>
        <v>0</v>
      </c>
      <c r="L111" s="66">
        <v>2</v>
      </c>
      <c r="M111" s="143">
        <f t="shared" si="168"/>
        <v>6</v>
      </c>
      <c r="N111" s="147">
        <f t="shared" si="169"/>
        <v>0.5</v>
      </c>
      <c r="O111" s="66">
        <v>0</v>
      </c>
      <c r="P111" s="117"/>
      <c r="Q111" s="118"/>
      <c r="R111" s="66">
        <v>0</v>
      </c>
      <c r="S111" s="143">
        <f t="shared" si="170"/>
        <v>6</v>
      </c>
      <c r="T111" s="147">
        <f t="shared" si="171"/>
        <v>0</v>
      </c>
      <c r="U111" s="141">
        <f t="shared" si="172"/>
        <v>2</v>
      </c>
      <c r="V111" s="150">
        <f t="shared" si="173"/>
        <v>0.1066819197003217</v>
      </c>
      <c r="W111"/>
      <c r="X111" s="66">
        <v>0</v>
      </c>
      <c r="Y111" s="143">
        <f t="shared" si="174"/>
        <v>6</v>
      </c>
      <c r="Z111" s="147">
        <f t="shared" si="175"/>
        <v>0</v>
      </c>
      <c r="AA111" s="66">
        <v>0</v>
      </c>
      <c r="AB111" s="143">
        <f t="shared" si="176"/>
        <v>6</v>
      </c>
      <c r="AC111" s="147">
        <f t="shared" si="177"/>
        <v>0</v>
      </c>
      <c r="AD111" s="66">
        <v>0</v>
      </c>
      <c r="AE111" s="143">
        <f t="shared" si="178"/>
        <v>6</v>
      </c>
      <c r="AF111" s="147">
        <f t="shared" si="179"/>
        <v>0</v>
      </c>
      <c r="AG111" s="66">
        <v>0</v>
      </c>
      <c r="AH111" s="143">
        <f t="shared" si="180"/>
        <v>6</v>
      </c>
      <c r="AI111" s="147">
        <f t="shared" si="181"/>
        <v>0</v>
      </c>
      <c r="AJ111" s="66">
        <v>0</v>
      </c>
      <c r="AK111" s="143">
        <f t="shared" si="182"/>
        <v>6</v>
      </c>
      <c r="AL111" s="147">
        <f t="shared" si="183"/>
        <v>0</v>
      </c>
      <c r="AM111" s="141">
        <f t="shared" si="184"/>
        <v>0</v>
      </c>
      <c r="AN111" s="150">
        <f t="shared" si="185"/>
        <v>0</v>
      </c>
    </row>
    <row r="112" spans="1:40" s="43" customFormat="1" outlineLevel="1">
      <c r="A112"/>
      <c r="B112" s="40" t="s">
        <v>83</v>
      </c>
      <c r="C112" s="52" t="s">
        <v>94</v>
      </c>
      <c r="D112" s="60">
        <v>0</v>
      </c>
      <c r="E112" s="67">
        <v>7</v>
      </c>
      <c r="F112" s="66">
        <v>0</v>
      </c>
      <c r="G112" s="143">
        <f t="shared" si="164"/>
        <v>7</v>
      </c>
      <c r="H112" s="147">
        <f t="shared" si="165"/>
        <v>0</v>
      </c>
      <c r="I112" s="66">
        <v>0</v>
      </c>
      <c r="J112" s="143">
        <f t="shared" si="166"/>
        <v>7</v>
      </c>
      <c r="K112" s="147">
        <f t="shared" si="167"/>
        <v>0</v>
      </c>
      <c r="L112" s="66">
        <v>0</v>
      </c>
      <c r="M112" s="143">
        <f t="shared" si="168"/>
        <v>7</v>
      </c>
      <c r="N112" s="147">
        <f t="shared" si="169"/>
        <v>0</v>
      </c>
      <c r="O112" s="66">
        <v>0</v>
      </c>
      <c r="P112" s="117"/>
      <c r="Q112" s="118"/>
      <c r="R112" s="66">
        <v>0</v>
      </c>
      <c r="S112" s="143">
        <f t="shared" si="170"/>
        <v>7</v>
      </c>
      <c r="T112" s="147">
        <f t="shared" si="171"/>
        <v>0</v>
      </c>
      <c r="U112" s="141">
        <f t="shared" si="172"/>
        <v>0</v>
      </c>
      <c r="V112" s="150">
        <f t="shared" si="173"/>
        <v>0</v>
      </c>
      <c r="W112"/>
      <c r="X112" s="66">
        <v>0</v>
      </c>
      <c r="Y112" s="143">
        <f t="shared" si="174"/>
        <v>7</v>
      </c>
      <c r="Z112" s="147">
        <f t="shared" si="175"/>
        <v>0</v>
      </c>
      <c r="AA112" s="66">
        <v>0</v>
      </c>
      <c r="AB112" s="143">
        <f t="shared" si="176"/>
        <v>7</v>
      </c>
      <c r="AC112" s="147">
        <f t="shared" si="177"/>
        <v>0</v>
      </c>
      <c r="AD112" s="66">
        <v>1</v>
      </c>
      <c r="AE112" s="143">
        <f t="shared" si="178"/>
        <v>8</v>
      </c>
      <c r="AF112" s="147">
        <f t="shared" si="179"/>
        <v>0.14285714285714285</v>
      </c>
      <c r="AG112" s="66">
        <v>0</v>
      </c>
      <c r="AH112" s="143">
        <f t="shared" si="180"/>
        <v>8</v>
      </c>
      <c r="AI112" s="147">
        <f t="shared" si="181"/>
        <v>0</v>
      </c>
      <c r="AJ112" s="66">
        <v>0</v>
      </c>
      <c r="AK112" s="143">
        <f t="shared" si="182"/>
        <v>8</v>
      </c>
      <c r="AL112" s="147">
        <f t="shared" si="183"/>
        <v>0</v>
      </c>
      <c r="AM112" s="141">
        <f t="shared" si="184"/>
        <v>1</v>
      </c>
      <c r="AN112" s="150">
        <f t="shared" si="185"/>
        <v>3.3946307914341167E-2</v>
      </c>
    </row>
    <row r="113" spans="2:40" outlineLevel="1">
      <c r="B113" s="40" t="s">
        <v>84</v>
      </c>
      <c r="C113" s="52" t="s">
        <v>94</v>
      </c>
      <c r="D113" s="66">
        <v>0</v>
      </c>
      <c r="E113" s="67">
        <v>1</v>
      </c>
      <c r="F113" s="66">
        <v>0</v>
      </c>
      <c r="G113" s="143">
        <f t="shared" si="164"/>
        <v>1</v>
      </c>
      <c r="H113" s="147">
        <f t="shared" si="165"/>
        <v>0</v>
      </c>
      <c r="I113" s="66">
        <v>1</v>
      </c>
      <c r="J113" s="143">
        <f t="shared" si="166"/>
        <v>2</v>
      </c>
      <c r="K113" s="147">
        <f t="shared" si="167"/>
        <v>1</v>
      </c>
      <c r="L113" s="66">
        <v>1</v>
      </c>
      <c r="M113" s="143">
        <f t="shared" si="168"/>
        <v>3</v>
      </c>
      <c r="N113" s="147">
        <f t="shared" si="169"/>
        <v>0.5</v>
      </c>
      <c r="O113" s="66">
        <v>0</v>
      </c>
      <c r="P113" s="116"/>
      <c r="Q113" s="118"/>
      <c r="R113" s="66">
        <v>0</v>
      </c>
      <c r="S113" s="143">
        <f t="shared" si="170"/>
        <v>3</v>
      </c>
      <c r="T113" s="147">
        <f t="shared" si="171"/>
        <v>0</v>
      </c>
      <c r="U113" s="141">
        <f t="shared" si="172"/>
        <v>2</v>
      </c>
      <c r="V113" s="150">
        <f t="shared" si="173"/>
        <v>0.3160740129524926</v>
      </c>
      <c r="X113" s="66">
        <v>1</v>
      </c>
      <c r="Y113" s="143">
        <f t="shared" si="174"/>
        <v>4</v>
      </c>
      <c r="Z113" s="147">
        <f t="shared" si="175"/>
        <v>0.33333333333333331</v>
      </c>
      <c r="AA113" s="66">
        <v>0</v>
      </c>
      <c r="AB113" s="143">
        <f t="shared" si="176"/>
        <v>4</v>
      </c>
      <c r="AC113" s="147">
        <f t="shared" si="177"/>
        <v>0</v>
      </c>
      <c r="AD113" s="66">
        <v>0</v>
      </c>
      <c r="AE113" s="143">
        <f t="shared" si="178"/>
        <v>4</v>
      </c>
      <c r="AF113" s="147">
        <f t="shared" si="179"/>
        <v>0</v>
      </c>
      <c r="AG113" s="66">
        <v>0</v>
      </c>
      <c r="AH113" s="143">
        <f t="shared" si="180"/>
        <v>4</v>
      </c>
      <c r="AI113" s="147">
        <f t="shared" si="181"/>
        <v>0</v>
      </c>
      <c r="AJ113" s="66">
        <v>0</v>
      </c>
      <c r="AK113" s="143">
        <f t="shared" si="182"/>
        <v>4</v>
      </c>
      <c r="AL113" s="147">
        <f t="shared" si="183"/>
        <v>0</v>
      </c>
      <c r="AM113" s="141">
        <f t="shared" si="184"/>
        <v>1</v>
      </c>
      <c r="AN113" s="150">
        <f t="shared" si="185"/>
        <v>0</v>
      </c>
    </row>
    <row r="114" spans="2:40" s="43" customFormat="1" outlineLevel="1">
      <c r="B114" s="40" t="s">
        <v>86</v>
      </c>
      <c r="C114" s="52" t="s">
        <v>94</v>
      </c>
      <c r="D114" s="66">
        <v>0</v>
      </c>
      <c r="E114" s="67">
        <v>2</v>
      </c>
      <c r="F114" s="66">
        <v>0</v>
      </c>
      <c r="G114" s="143">
        <f t="shared" si="164"/>
        <v>2</v>
      </c>
      <c r="H114" s="147">
        <f t="shared" si="165"/>
        <v>0</v>
      </c>
      <c r="I114" s="66">
        <v>0</v>
      </c>
      <c r="J114" s="143">
        <f t="shared" si="166"/>
        <v>2</v>
      </c>
      <c r="K114" s="147">
        <f t="shared" si="167"/>
        <v>0</v>
      </c>
      <c r="L114" s="66">
        <v>0</v>
      </c>
      <c r="M114" s="143">
        <f t="shared" si="168"/>
        <v>2</v>
      </c>
      <c r="N114" s="147">
        <f t="shared" si="169"/>
        <v>0</v>
      </c>
      <c r="O114" s="66">
        <v>1</v>
      </c>
      <c r="P114" s="117"/>
      <c r="Q114" s="201"/>
      <c r="R114" s="66">
        <v>1</v>
      </c>
      <c r="S114" s="143">
        <f t="shared" si="170"/>
        <v>3</v>
      </c>
      <c r="T114" s="147">
        <f t="shared" si="171"/>
        <v>0.5</v>
      </c>
      <c r="U114" s="141">
        <f t="shared" si="172"/>
        <v>1</v>
      </c>
      <c r="V114" s="150">
        <f t="shared" si="173"/>
        <v>0.1066819197003217</v>
      </c>
      <c r="X114" s="66">
        <v>0</v>
      </c>
      <c r="Y114" s="143">
        <f t="shared" si="174"/>
        <v>3</v>
      </c>
      <c r="Z114" s="147">
        <f t="shared" si="175"/>
        <v>0</v>
      </c>
      <c r="AA114" s="66">
        <v>0</v>
      </c>
      <c r="AB114" s="143">
        <f t="shared" si="176"/>
        <v>3</v>
      </c>
      <c r="AC114" s="147">
        <f t="shared" si="177"/>
        <v>0</v>
      </c>
      <c r="AD114" s="66">
        <v>0</v>
      </c>
      <c r="AE114" s="143">
        <f t="shared" si="178"/>
        <v>3</v>
      </c>
      <c r="AF114" s="147">
        <f t="shared" si="179"/>
        <v>0</v>
      </c>
      <c r="AG114" s="66">
        <v>0</v>
      </c>
      <c r="AH114" s="143">
        <f t="shared" si="180"/>
        <v>3</v>
      </c>
      <c r="AI114" s="147">
        <f t="shared" si="181"/>
        <v>0</v>
      </c>
      <c r="AJ114" s="66">
        <v>0</v>
      </c>
      <c r="AK114" s="143">
        <f t="shared" si="182"/>
        <v>3</v>
      </c>
      <c r="AL114" s="147">
        <f t="shared" si="183"/>
        <v>0</v>
      </c>
      <c r="AM114" s="141">
        <f t="shared" si="184"/>
        <v>0</v>
      </c>
      <c r="AN114" s="150">
        <f t="shared" si="185"/>
        <v>0</v>
      </c>
    </row>
    <row r="115" spans="2:40" outlineLevel="1">
      <c r="B115" s="40" t="s">
        <v>87</v>
      </c>
      <c r="C115" s="52" t="s">
        <v>94</v>
      </c>
      <c r="D115" s="66">
        <v>0</v>
      </c>
      <c r="E115" s="67">
        <v>0</v>
      </c>
      <c r="F115" s="66">
        <v>0</v>
      </c>
      <c r="G115" s="143">
        <f t="shared" si="164"/>
        <v>0</v>
      </c>
      <c r="H115" s="147">
        <f t="shared" si="165"/>
        <v>0</v>
      </c>
      <c r="I115" s="66">
        <v>0</v>
      </c>
      <c r="J115" s="143">
        <f t="shared" si="166"/>
        <v>0</v>
      </c>
      <c r="K115" s="147">
        <f t="shared" si="167"/>
        <v>0</v>
      </c>
      <c r="L115" s="66">
        <v>0</v>
      </c>
      <c r="M115" s="143">
        <f t="shared" si="168"/>
        <v>0</v>
      </c>
      <c r="N115" s="147">
        <f t="shared" si="169"/>
        <v>0</v>
      </c>
      <c r="O115" s="66">
        <v>0</v>
      </c>
      <c r="P115" s="116"/>
      <c r="Q115" s="118"/>
      <c r="R115" s="66">
        <v>1</v>
      </c>
      <c r="S115" s="143">
        <f t="shared" si="170"/>
        <v>1</v>
      </c>
      <c r="T115" s="147">
        <f t="shared" si="171"/>
        <v>0</v>
      </c>
      <c r="U115" s="141">
        <f t="shared" si="172"/>
        <v>1</v>
      </c>
      <c r="V115" s="150">
        <f t="shared" si="173"/>
        <v>0</v>
      </c>
      <c r="X115" s="66">
        <v>0</v>
      </c>
      <c r="Y115" s="143">
        <f t="shared" si="174"/>
        <v>1</v>
      </c>
      <c r="Z115" s="147">
        <f t="shared" si="175"/>
        <v>0</v>
      </c>
      <c r="AA115" s="66">
        <v>1</v>
      </c>
      <c r="AB115" s="143">
        <f t="shared" si="176"/>
        <v>2</v>
      </c>
      <c r="AC115" s="147">
        <f t="shared" si="177"/>
        <v>1</v>
      </c>
      <c r="AD115" s="66">
        <v>0</v>
      </c>
      <c r="AE115" s="143">
        <f t="shared" si="178"/>
        <v>2</v>
      </c>
      <c r="AF115" s="147">
        <f t="shared" si="179"/>
        <v>0</v>
      </c>
      <c r="AG115" s="66">
        <v>0</v>
      </c>
      <c r="AH115" s="143">
        <f t="shared" si="180"/>
        <v>2</v>
      </c>
      <c r="AI115" s="147">
        <f t="shared" si="181"/>
        <v>0</v>
      </c>
      <c r="AJ115" s="66">
        <v>0</v>
      </c>
      <c r="AK115" s="143">
        <f t="shared" si="182"/>
        <v>2</v>
      </c>
      <c r="AL115" s="147">
        <f t="shared" si="183"/>
        <v>0</v>
      </c>
      <c r="AM115" s="141">
        <f t="shared" si="184"/>
        <v>1</v>
      </c>
      <c r="AN115" s="150">
        <f t="shared" si="185"/>
        <v>0.18920711500272103</v>
      </c>
    </row>
    <row r="116" spans="2:40" outlineLevel="1">
      <c r="B116" s="40" t="s">
        <v>88</v>
      </c>
      <c r="C116" s="52" t="s">
        <v>94</v>
      </c>
      <c r="D116" s="66">
        <v>0</v>
      </c>
      <c r="E116" s="67">
        <v>0</v>
      </c>
      <c r="F116" s="66">
        <v>0</v>
      </c>
      <c r="G116" s="143">
        <f t="shared" si="164"/>
        <v>0</v>
      </c>
      <c r="H116" s="147">
        <f t="shared" si="165"/>
        <v>0</v>
      </c>
      <c r="I116" s="66">
        <v>0</v>
      </c>
      <c r="J116" s="143">
        <f t="shared" si="166"/>
        <v>0</v>
      </c>
      <c r="K116" s="147">
        <f t="shared" si="167"/>
        <v>0</v>
      </c>
      <c r="L116" s="66">
        <v>0</v>
      </c>
      <c r="M116" s="143">
        <f t="shared" si="168"/>
        <v>0</v>
      </c>
      <c r="N116" s="147">
        <f t="shared" si="169"/>
        <v>0</v>
      </c>
      <c r="O116" s="66">
        <v>0</v>
      </c>
      <c r="P116" s="118"/>
      <c r="Q116" s="118"/>
      <c r="R116" s="66">
        <v>0</v>
      </c>
      <c r="S116" s="143">
        <f t="shared" si="170"/>
        <v>0</v>
      </c>
      <c r="T116" s="147">
        <f t="shared" si="171"/>
        <v>0</v>
      </c>
      <c r="U116" s="141">
        <f t="shared" si="172"/>
        <v>0</v>
      </c>
      <c r="V116" s="150">
        <f t="shared" si="173"/>
        <v>0</v>
      </c>
      <c r="X116" s="66">
        <v>0</v>
      </c>
      <c r="Y116" s="143">
        <f t="shared" si="174"/>
        <v>0</v>
      </c>
      <c r="Z116" s="147">
        <f t="shared" si="175"/>
        <v>0</v>
      </c>
      <c r="AA116" s="66">
        <v>0</v>
      </c>
      <c r="AB116" s="143">
        <f t="shared" si="176"/>
        <v>0</v>
      </c>
      <c r="AC116" s="147">
        <f t="shared" si="177"/>
        <v>0</v>
      </c>
      <c r="AD116" s="66">
        <v>0</v>
      </c>
      <c r="AE116" s="143">
        <f t="shared" si="178"/>
        <v>0</v>
      </c>
      <c r="AF116" s="147">
        <f t="shared" si="179"/>
        <v>0</v>
      </c>
      <c r="AG116" s="66">
        <v>0</v>
      </c>
      <c r="AH116" s="143">
        <f t="shared" si="180"/>
        <v>0</v>
      </c>
      <c r="AI116" s="147">
        <f t="shared" si="181"/>
        <v>0</v>
      </c>
      <c r="AJ116" s="66">
        <v>0</v>
      </c>
      <c r="AK116" s="143">
        <f t="shared" si="182"/>
        <v>0</v>
      </c>
      <c r="AL116" s="147">
        <f t="shared" si="183"/>
        <v>0</v>
      </c>
      <c r="AM116" s="141">
        <f t="shared" si="184"/>
        <v>0</v>
      </c>
      <c r="AN116" s="150">
        <f t="shared" si="185"/>
        <v>0</v>
      </c>
    </row>
    <row r="117" spans="2:40" outlineLevel="1">
      <c r="B117" s="339" t="s">
        <v>95</v>
      </c>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1"/>
    </row>
    <row r="118" spans="2:40" outlineLevel="1">
      <c r="B118" s="40" t="s">
        <v>114</v>
      </c>
      <c r="C118" s="38" t="s">
        <v>94</v>
      </c>
      <c r="D118" s="145">
        <f>SUM(D103:D116)</f>
        <v>0</v>
      </c>
      <c r="E118" s="161">
        <f>SUM(E103:E116)</f>
        <v>61</v>
      </c>
      <c r="F118" s="206">
        <f>SUM(F103:F116)</f>
        <v>1</v>
      </c>
      <c r="G118" s="144">
        <f>SUM(G103:G116)</f>
        <v>62</v>
      </c>
      <c r="H118" s="149">
        <f>IFERROR((G118-E118)/E118,0)</f>
        <v>1.6393442622950821E-2</v>
      </c>
      <c r="I118" s="145">
        <f>SUM(I103:I116)</f>
        <v>2</v>
      </c>
      <c r="J118" s="161">
        <f>SUM(J103:J116)</f>
        <v>64</v>
      </c>
      <c r="K118" s="149">
        <f t="shared" si="3"/>
        <v>3.2258064516129031E-2</v>
      </c>
      <c r="L118" s="145">
        <f>SUM(L103:L116)</f>
        <v>3</v>
      </c>
      <c r="M118" s="161">
        <f>SUM(M103:M116)</f>
        <v>67</v>
      </c>
      <c r="N118" s="149">
        <f t="shared" si="5"/>
        <v>4.6875E-2</v>
      </c>
      <c r="O118" s="145">
        <f>SUM(O103:O116)</f>
        <v>1</v>
      </c>
      <c r="P118" s="118"/>
      <c r="Q118" s="118"/>
      <c r="R118" s="206">
        <f>SUM(R103:R116)</f>
        <v>2</v>
      </c>
      <c r="S118" s="144">
        <f>SUM(S103:S116)</f>
        <v>69</v>
      </c>
      <c r="T118" s="149">
        <f>IFERROR((S118-M118)/M118,0)</f>
        <v>2.9850746268656716E-2</v>
      </c>
      <c r="U118" s="145">
        <f>SUM(U103:U116)</f>
        <v>8</v>
      </c>
      <c r="V118" s="150">
        <f>IFERROR((S118/E118)^(1/4)-1,0)</f>
        <v>3.1287642796213211E-2</v>
      </c>
      <c r="X118" s="206">
        <f>SUM(X103:X116)</f>
        <v>3</v>
      </c>
      <c r="Y118" s="144">
        <f>SUM(Y103:Y116)</f>
        <v>72</v>
      </c>
      <c r="Z118" s="149">
        <f>IFERROR((Y118-S118)/S118,0)</f>
        <v>4.3478260869565216E-2</v>
      </c>
      <c r="AA118" s="206">
        <f>SUM(AA103:AA116)</f>
        <v>1</v>
      </c>
      <c r="AB118" s="144">
        <f>SUM(AB103:AB116)</f>
        <v>73</v>
      </c>
      <c r="AC118" s="149">
        <f t="shared" ref="AC118" si="186">IFERROR((AB118-Y118)/Y118,0)</f>
        <v>1.3888888888888888E-2</v>
      </c>
      <c r="AD118" s="145">
        <f>SUM(AD103:AD116)</f>
        <v>1</v>
      </c>
      <c r="AE118" s="161">
        <f>SUM(AE103:AE116)</f>
        <v>74</v>
      </c>
      <c r="AF118" s="149">
        <f t="shared" ref="AF118" si="187">IFERROR((AE118-AB118)/AB118,0)</f>
        <v>1.3698630136986301E-2</v>
      </c>
      <c r="AG118" s="145">
        <f>SUM(AG103:AG116)</f>
        <v>0</v>
      </c>
      <c r="AH118" s="161">
        <f>SUM(AH103:AH116)</f>
        <v>74</v>
      </c>
      <c r="AI118" s="149">
        <f t="shared" ref="AI118" si="188">IFERROR((AH118-AE118)/AE118,0)</f>
        <v>0</v>
      </c>
      <c r="AJ118" s="206">
        <f>SUM(AJ103:AJ116)</f>
        <v>0</v>
      </c>
      <c r="AK118" s="144">
        <f>SUM(AK103:AK116)</f>
        <v>74</v>
      </c>
      <c r="AL118" s="149">
        <f t="shared" ref="AL118" si="189">IFERROR((AK118-AH118)/AH118,0)</f>
        <v>0</v>
      </c>
      <c r="AM118" s="145">
        <f>SUM(AM103:AM116)</f>
        <v>5</v>
      </c>
      <c r="AN118" s="150">
        <f t="shared" ref="AN118" si="190">IFERROR((AK118/Y118)^(1/4)-1,0)</f>
        <v>6.87325669604677E-3</v>
      </c>
    </row>
    <row r="120" spans="2:40" ht="17.25" customHeight="1">
      <c r="B120" s="332" t="s">
        <v>119</v>
      </c>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42"/>
    </row>
    <row r="121" spans="2:40" ht="5.45" customHeight="1" outlineLevel="1">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row>
    <row r="122" spans="2:40" ht="15" customHeight="1" outlineLevel="1">
      <c r="B122" s="343"/>
      <c r="C122" s="344" t="s">
        <v>93</v>
      </c>
      <c r="D122" s="347" t="s">
        <v>106</v>
      </c>
      <c r="E122" s="348"/>
      <c r="F122" s="348"/>
      <c r="G122" s="348"/>
      <c r="H122" s="348"/>
      <c r="I122" s="348"/>
      <c r="J122" s="348"/>
      <c r="K122" s="348"/>
      <c r="L122" s="348"/>
      <c r="M122" s="348"/>
      <c r="N122" s="348"/>
      <c r="O122" s="348"/>
      <c r="P122" s="348"/>
      <c r="Q122" s="349"/>
      <c r="R122" s="347"/>
      <c r="S122" s="348"/>
      <c r="T122" s="349"/>
      <c r="U122" s="355" t="str">
        <f xml:space="preserve"> D123&amp;" - "&amp;R123</f>
        <v>2019 - 2023</v>
      </c>
      <c r="V122" s="356"/>
      <c r="X122" s="347" t="s">
        <v>107</v>
      </c>
      <c r="Y122" s="348"/>
      <c r="Z122" s="348"/>
      <c r="AA122" s="348"/>
      <c r="AB122" s="348"/>
      <c r="AC122" s="348"/>
      <c r="AD122" s="348"/>
      <c r="AE122" s="348"/>
      <c r="AF122" s="348"/>
      <c r="AG122" s="348"/>
      <c r="AH122" s="348"/>
      <c r="AI122" s="348"/>
      <c r="AJ122" s="348"/>
      <c r="AK122" s="348"/>
      <c r="AL122" s="348"/>
      <c r="AM122" s="348"/>
      <c r="AN122" s="350"/>
    </row>
    <row r="123" spans="2:40" ht="15" customHeight="1" outlineLevel="1">
      <c r="B123" s="343"/>
      <c r="C123" s="345"/>
      <c r="D123" s="347">
        <f>$C$3-5</f>
        <v>2019</v>
      </c>
      <c r="E123" s="349"/>
      <c r="F123" s="347">
        <f>$C$3-4</f>
        <v>2020</v>
      </c>
      <c r="G123" s="348"/>
      <c r="H123" s="349"/>
      <c r="I123" s="347">
        <f>$C$3-3</f>
        <v>2021</v>
      </c>
      <c r="J123" s="348"/>
      <c r="K123" s="349"/>
      <c r="L123" s="347">
        <f>$C$3-2</f>
        <v>2022</v>
      </c>
      <c r="M123" s="348"/>
      <c r="N123" s="349"/>
      <c r="O123" s="347" t="str">
        <f>$C$3-1&amp;""&amp;" ("&amp;"Σεπ"&amp;")"</f>
        <v>2023 (Σεπ)</v>
      </c>
      <c r="P123" s="348"/>
      <c r="Q123" s="349"/>
      <c r="R123" s="347">
        <f>$C$3-1</f>
        <v>2023</v>
      </c>
      <c r="S123" s="348"/>
      <c r="T123" s="349"/>
      <c r="U123" s="357"/>
      <c r="V123" s="358"/>
      <c r="X123" s="347">
        <f>$C$3</f>
        <v>2024</v>
      </c>
      <c r="Y123" s="348"/>
      <c r="Z123" s="349"/>
      <c r="AA123" s="347">
        <f>$C$3+1</f>
        <v>2025</v>
      </c>
      <c r="AB123" s="348"/>
      <c r="AC123" s="349"/>
      <c r="AD123" s="347">
        <f>$C$3+2</f>
        <v>2026</v>
      </c>
      <c r="AE123" s="348"/>
      <c r="AF123" s="349"/>
      <c r="AG123" s="347">
        <f>$C$3+3</f>
        <v>2027</v>
      </c>
      <c r="AH123" s="348"/>
      <c r="AI123" s="349"/>
      <c r="AJ123" s="347">
        <f>$C$3+4</f>
        <v>2028</v>
      </c>
      <c r="AK123" s="348"/>
      <c r="AL123" s="349"/>
      <c r="AM123" s="337" t="str">
        <f>X123&amp;" - "&amp;AJ123</f>
        <v>2024 - 2028</v>
      </c>
      <c r="AN123" s="338"/>
    </row>
    <row r="124" spans="2:40" ht="29.1" outlineLevel="1">
      <c r="B124" s="343"/>
      <c r="C124" s="346"/>
      <c r="D124" s="54" t="s">
        <v>108</v>
      </c>
      <c r="E124" s="55" t="s">
        <v>109</v>
      </c>
      <c r="F124" s="54" t="s">
        <v>108</v>
      </c>
      <c r="G124" s="9" t="s">
        <v>109</v>
      </c>
      <c r="H124" s="55" t="s">
        <v>110</v>
      </c>
      <c r="I124" s="54" t="s">
        <v>108</v>
      </c>
      <c r="J124" s="9" t="s">
        <v>109</v>
      </c>
      <c r="K124" s="55" t="s">
        <v>110</v>
      </c>
      <c r="L124" s="54" t="s">
        <v>108</v>
      </c>
      <c r="M124" s="9" t="s">
        <v>109</v>
      </c>
      <c r="N124" s="55" t="s">
        <v>110</v>
      </c>
      <c r="O124" s="54" t="s">
        <v>108</v>
      </c>
      <c r="P124" s="9" t="s">
        <v>109</v>
      </c>
      <c r="Q124" s="55" t="s">
        <v>110</v>
      </c>
      <c r="R124" s="54" t="s">
        <v>108</v>
      </c>
      <c r="S124" s="9" t="s">
        <v>109</v>
      </c>
      <c r="T124" s="55" t="s">
        <v>110</v>
      </c>
      <c r="U124" s="9" t="s">
        <v>111</v>
      </c>
      <c r="V124" s="48" t="s">
        <v>112</v>
      </c>
      <c r="X124" s="54" t="s">
        <v>108</v>
      </c>
      <c r="Y124" s="9" t="s">
        <v>109</v>
      </c>
      <c r="Z124" s="55" t="s">
        <v>110</v>
      </c>
      <c r="AA124" s="54" t="s">
        <v>108</v>
      </c>
      <c r="AB124" s="9" t="s">
        <v>109</v>
      </c>
      <c r="AC124" s="55" t="s">
        <v>110</v>
      </c>
      <c r="AD124" s="54" t="s">
        <v>108</v>
      </c>
      <c r="AE124" s="9" t="s">
        <v>109</v>
      </c>
      <c r="AF124" s="55" t="s">
        <v>110</v>
      </c>
      <c r="AG124" s="54" t="s">
        <v>108</v>
      </c>
      <c r="AH124" s="9" t="s">
        <v>109</v>
      </c>
      <c r="AI124" s="55" t="s">
        <v>110</v>
      </c>
      <c r="AJ124" s="54" t="s">
        <v>108</v>
      </c>
      <c r="AK124" s="9" t="s">
        <v>109</v>
      </c>
      <c r="AL124" s="55" t="s">
        <v>110</v>
      </c>
      <c r="AM124" s="9" t="s">
        <v>111</v>
      </c>
      <c r="AN124" s="48" t="s">
        <v>112</v>
      </c>
    </row>
    <row r="125" spans="2:40" outlineLevel="1">
      <c r="B125" s="40" t="s">
        <v>74</v>
      </c>
      <c r="C125" s="52" t="s">
        <v>94</v>
      </c>
      <c r="D125" s="66">
        <v>0</v>
      </c>
      <c r="E125" s="67">
        <v>0</v>
      </c>
      <c r="F125" s="66">
        <v>0</v>
      </c>
      <c r="G125" s="143">
        <f t="shared" ref="G125" si="191">E125+F125</f>
        <v>0</v>
      </c>
      <c r="H125" s="147">
        <f t="shared" ref="H125" si="192">IFERROR((G125-E125)/E125,0)</f>
        <v>0</v>
      </c>
      <c r="I125" s="66">
        <v>0</v>
      </c>
      <c r="J125" s="143">
        <f t="shared" si="2"/>
        <v>0</v>
      </c>
      <c r="K125" s="147">
        <f t="shared" si="3"/>
        <v>0</v>
      </c>
      <c r="L125" s="66">
        <v>0</v>
      </c>
      <c r="M125" s="143">
        <f t="shared" si="4"/>
        <v>0</v>
      </c>
      <c r="N125" s="147">
        <f t="shared" si="5"/>
        <v>0</v>
      </c>
      <c r="O125" s="66">
        <v>0</v>
      </c>
      <c r="P125" s="116"/>
      <c r="Q125" s="118"/>
      <c r="R125" s="66">
        <v>0</v>
      </c>
      <c r="S125" s="143">
        <f t="shared" ref="S125" si="193">M125+R125</f>
        <v>0</v>
      </c>
      <c r="T125" s="147">
        <f t="shared" ref="T125" si="194">IFERROR((S125-M125)/M125,0)</f>
        <v>0</v>
      </c>
      <c r="U125" s="141">
        <f t="shared" ref="U125" si="195">D125+F125+I125+L125+R125</f>
        <v>0</v>
      </c>
      <c r="V125" s="150">
        <f>IFERROR((S125/E125)^(1/4)-1,0)</f>
        <v>0</v>
      </c>
      <c r="X125" s="66">
        <v>0</v>
      </c>
      <c r="Y125" s="143">
        <f t="shared" ref="Y125" si="196">S125+X125</f>
        <v>0</v>
      </c>
      <c r="Z125" s="147">
        <f t="shared" ref="Z125" si="197">IFERROR((Y125-S125)/S125,0)</f>
        <v>0</v>
      </c>
      <c r="AA125" s="66">
        <v>0</v>
      </c>
      <c r="AB125" s="143">
        <f t="shared" ref="AB125" si="198">Y125+AA125</f>
        <v>0</v>
      </c>
      <c r="AC125" s="147">
        <f t="shared" ref="AC125" si="199">IFERROR((AB125-Y125)/Y125,0)</f>
        <v>0</v>
      </c>
      <c r="AD125" s="66">
        <v>0</v>
      </c>
      <c r="AE125" s="143">
        <f t="shared" ref="AE125" si="200">AB125+AD125</f>
        <v>0</v>
      </c>
      <c r="AF125" s="147">
        <f t="shared" ref="AF125" si="201">IFERROR((AE125-AB125)/AB125,0)</f>
        <v>0</v>
      </c>
      <c r="AG125" s="66">
        <v>0</v>
      </c>
      <c r="AH125" s="143">
        <f t="shared" ref="AH125" si="202">AE125+AG125</f>
        <v>0</v>
      </c>
      <c r="AI125" s="147">
        <f t="shared" ref="AI125" si="203">IFERROR((AH125-AE125)/AE125,0)</f>
        <v>0</v>
      </c>
      <c r="AJ125" s="66">
        <v>0</v>
      </c>
      <c r="AK125" s="143">
        <f t="shared" ref="AK125" si="204">AH125+AJ125</f>
        <v>0</v>
      </c>
      <c r="AL125" s="147">
        <f t="shared" ref="AL125" si="205">IFERROR((AK125-AH125)/AH125,0)</f>
        <v>0</v>
      </c>
      <c r="AM125" s="151">
        <f>X125+AA125+AD125+AG125+AJ125</f>
        <v>0</v>
      </c>
      <c r="AN125" s="150">
        <f>IFERROR((AK125/Y125)^(1/4)-1,0)</f>
        <v>0</v>
      </c>
    </row>
    <row r="126" spans="2:40" outlineLevel="1">
      <c r="B126" s="40" t="s">
        <v>75</v>
      </c>
      <c r="C126" s="52" t="s">
        <v>94</v>
      </c>
      <c r="D126" s="66">
        <v>1</v>
      </c>
      <c r="E126" s="67">
        <v>1</v>
      </c>
      <c r="F126" s="66">
        <v>0</v>
      </c>
      <c r="G126" s="143">
        <f t="shared" ref="G126:G138" si="206">E126+F126</f>
        <v>1</v>
      </c>
      <c r="H126" s="147">
        <f t="shared" ref="H126:H138" si="207">IFERROR((G126-E126)/E126,0)</f>
        <v>0</v>
      </c>
      <c r="I126" s="66">
        <v>-1</v>
      </c>
      <c r="J126" s="143">
        <f t="shared" ref="J126:J138" si="208">G126+I126</f>
        <v>0</v>
      </c>
      <c r="K126" s="147">
        <f t="shared" ref="K126:K138" si="209">IFERROR((J126-G126)/G126,0)</f>
        <v>-1</v>
      </c>
      <c r="L126" s="66">
        <v>0</v>
      </c>
      <c r="M126" s="143">
        <f t="shared" ref="M126:M138" si="210">J126+L126</f>
        <v>0</v>
      </c>
      <c r="N126" s="147">
        <f t="shared" ref="N126:N138" si="211">IFERROR((M126-J126)/J126,0)</f>
        <v>0</v>
      </c>
      <c r="O126" s="66">
        <v>0</v>
      </c>
      <c r="P126" s="116"/>
      <c r="Q126" s="118"/>
      <c r="R126" s="66">
        <v>0</v>
      </c>
      <c r="S126" s="143">
        <f t="shared" ref="S126:S138" si="212">M126+R126</f>
        <v>0</v>
      </c>
      <c r="T126" s="147">
        <f t="shared" ref="T126:T138" si="213">IFERROR((S126-M126)/M126,0)</f>
        <v>0</v>
      </c>
      <c r="U126" s="141">
        <f t="shared" ref="U126:U138" si="214">D126+F126+I126+L126+R126</f>
        <v>0</v>
      </c>
      <c r="V126" s="150">
        <f t="shared" ref="V126:V138" si="215">IFERROR((S126/E126)^(1/4)-1,0)</f>
        <v>-1</v>
      </c>
      <c r="X126" s="66">
        <v>0</v>
      </c>
      <c r="Y126" s="143">
        <f t="shared" ref="Y126:Y138" si="216">S126+X126</f>
        <v>0</v>
      </c>
      <c r="Z126" s="147">
        <f t="shared" ref="Z126:Z138" si="217">IFERROR((Y126-S126)/S126,0)</f>
        <v>0</v>
      </c>
      <c r="AA126" s="66">
        <v>0</v>
      </c>
      <c r="AB126" s="143">
        <f t="shared" ref="AB126:AB138" si="218">Y126+AA126</f>
        <v>0</v>
      </c>
      <c r="AC126" s="147">
        <f t="shared" ref="AC126:AC138" si="219">IFERROR((AB126-Y126)/Y126,0)</f>
        <v>0</v>
      </c>
      <c r="AD126" s="66">
        <v>0</v>
      </c>
      <c r="AE126" s="143">
        <f t="shared" ref="AE126:AE138" si="220">AB126+AD126</f>
        <v>0</v>
      </c>
      <c r="AF126" s="147">
        <f t="shared" ref="AF126:AF138" si="221">IFERROR((AE126-AB126)/AB126,0)</f>
        <v>0</v>
      </c>
      <c r="AG126" s="66">
        <v>0</v>
      </c>
      <c r="AH126" s="143">
        <f t="shared" ref="AH126:AH138" si="222">AE126+AG126</f>
        <v>0</v>
      </c>
      <c r="AI126" s="147">
        <f t="shared" ref="AI126:AI138" si="223">IFERROR((AH126-AE126)/AE126,0)</f>
        <v>0</v>
      </c>
      <c r="AJ126" s="66">
        <v>0</v>
      </c>
      <c r="AK126" s="143">
        <f t="shared" ref="AK126:AK138" si="224">AH126+AJ126</f>
        <v>0</v>
      </c>
      <c r="AL126" s="147">
        <f t="shared" ref="AL126:AL138" si="225">IFERROR((AK126-AH126)/AH126,0)</f>
        <v>0</v>
      </c>
      <c r="AM126" s="151">
        <f t="shared" ref="AM126:AM138" si="226">X126+AA126+AD126+AG126+AJ126</f>
        <v>0</v>
      </c>
      <c r="AN126" s="150">
        <f t="shared" ref="AN126:AN138" si="227">IFERROR((AK126/Y126)^(1/4)-1,0)</f>
        <v>0</v>
      </c>
    </row>
    <row r="127" spans="2:40" outlineLevel="1">
      <c r="B127" s="40" t="s">
        <v>76</v>
      </c>
      <c r="C127" s="52" t="s">
        <v>94</v>
      </c>
      <c r="D127" s="66">
        <v>0</v>
      </c>
      <c r="E127" s="67">
        <v>0</v>
      </c>
      <c r="F127" s="66">
        <v>0</v>
      </c>
      <c r="G127" s="143">
        <f t="shared" si="206"/>
        <v>0</v>
      </c>
      <c r="H127" s="147">
        <f t="shared" si="207"/>
        <v>0</v>
      </c>
      <c r="I127" s="66">
        <v>0</v>
      </c>
      <c r="J127" s="143">
        <f t="shared" si="208"/>
        <v>0</v>
      </c>
      <c r="K127" s="147">
        <f t="shared" si="209"/>
        <v>0</v>
      </c>
      <c r="L127" s="66">
        <v>0</v>
      </c>
      <c r="M127" s="143">
        <f t="shared" si="210"/>
        <v>0</v>
      </c>
      <c r="N127" s="147">
        <f t="shared" si="211"/>
        <v>0</v>
      </c>
      <c r="O127" s="66">
        <v>0</v>
      </c>
      <c r="P127" s="116"/>
      <c r="Q127" s="118"/>
      <c r="R127" s="66">
        <v>0</v>
      </c>
      <c r="S127" s="143">
        <f t="shared" si="212"/>
        <v>0</v>
      </c>
      <c r="T127" s="147">
        <f t="shared" si="213"/>
        <v>0</v>
      </c>
      <c r="U127" s="141">
        <f t="shared" si="214"/>
        <v>0</v>
      </c>
      <c r="V127" s="150">
        <f t="shared" si="215"/>
        <v>0</v>
      </c>
      <c r="X127" s="66">
        <v>0</v>
      </c>
      <c r="Y127" s="143">
        <f t="shared" si="216"/>
        <v>0</v>
      </c>
      <c r="Z127" s="147">
        <f t="shared" si="217"/>
        <v>0</v>
      </c>
      <c r="AA127" s="66">
        <v>0</v>
      </c>
      <c r="AB127" s="143">
        <f t="shared" si="218"/>
        <v>0</v>
      </c>
      <c r="AC127" s="147">
        <f t="shared" si="219"/>
        <v>0</v>
      </c>
      <c r="AD127" s="66">
        <v>0</v>
      </c>
      <c r="AE127" s="143">
        <f t="shared" si="220"/>
        <v>0</v>
      </c>
      <c r="AF127" s="147">
        <f t="shared" si="221"/>
        <v>0</v>
      </c>
      <c r="AG127" s="66">
        <v>0</v>
      </c>
      <c r="AH127" s="143">
        <f t="shared" si="222"/>
        <v>0</v>
      </c>
      <c r="AI127" s="147">
        <f t="shared" si="223"/>
        <v>0</v>
      </c>
      <c r="AJ127" s="66">
        <v>0</v>
      </c>
      <c r="AK127" s="143">
        <f t="shared" si="224"/>
        <v>0</v>
      </c>
      <c r="AL127" s="147">
        <f t="shared" si="225"/>
        <v>0</v>
      </c>
      <c r="AM127" s="151">
        <f t="shared" si="226"/>
        <v>0</v>
      </c>
      <c r="AN127" s="150">
        <f t="shared" si="227"/>
        <v>0</v>
      </c>
    </row>
    <row r="128" spans="2:40" outlineLevel="1">
      <c r="B128" s="40" t="s">
        <v>77</v>
      </c>
      <c r="C128" s="52" t="s">
        <v>94</v>
      </c>
      <c r="D128" s="66">
        <v>0</v>
      </c>
      <c r="E128" s="67">
        <v>0</v>
      </c>
      <c r="F128" s="66">
        <v>0</v>
      </c>
      <c r="G128" s="143">
        <f t="shared" si="206"/>
        <v>0</v>
      </c>
      <c r="H128" s="147">
        <f t="shared" si="207"/>
        <v>0</v>
      </c>
      <c r="I128" s="66">
        <v>0</v>
      </c>
      <c r="J128" s="143">
        <f t="shared" si="208"/>
        <v>0</v>
      </c>
      <c r="K128" s="147">
        <f t="shared" si="209"/>
        <v>0</v>
      </c>
      <c r="L128" s="66">
        <v>0</v>
      </c>
      <c r="M128" s="143">
        <f t="shared" si="210"/>
        <v>0</v>
      </c>
      <c r="N128" s="147">
        <f t="shared" si="211"/>
        <v>0</v>
      </c>
      <c r="O128" s="66">
        <v>0</v>
      </c>
      <c r="P128" s="116"/>
      <c r="Q128" s="118"/>
      <c r="R128" s="66">
        <v>0</v>
      </c>
      <c r="S128" s="143">
        <f t="shared" si="212"/>
        <v>0</v>
      </c>
      <c r="T128" s="147">
        <f t="shared" si="213"/>
        <v>0</v>
      </c>
      <c r="U128" s="141">
        <f t="shared" si="214"/>
        <v>0</v>
      </c>
      <c r="V128" s="150">
        <f t="shared" si="215"/>
        <v>0</v>
      </c>
      <c r="X128" s="66">
        <v>0</v>
      </c>
      <c r="Y128" s="143">
        <f t="shared" si="216"/>
        <v>0</v>
      </c>
      <c r="Z128" s="147">
        <f t="shared" si="217"/>
        <v>0</v>
      </c>
      <c r="AA128" s="66">
        <v>0</v>
      </c>
      <c r="AB128" s="143">
        <f t="shared" si="218"/>
        <v>0</v>
      </c>
      <c r="AC128" s="147">
        <f t="shared" si="219"/>
        <v>0</v>
      </c>
      <c r="AD128" s="66">
        <v>0</v>
      </c>
      <c r="AE128" s="143">
        <f t="shared" si="220"/>
        <v>0</v>
      </c>
      <c r="AF128" s="147">
        <f t="shared" si="221"/>
        <v>0</v>
      </c>
      <c r="AG128" s="66">
        <v>0</v>
      </c>
      <c r="AH128" s="143">
        <f t="shared" si="222"/>
        <v>0</v>
      </c>
      <c r="AI128" s="147">
        <f t="shared" si="223"/>
        <v>0</v>
      </c>
      <c r="AJ128" s="66">
        <v>0</v>
      </c>
      <c r="AK128" s="143">
        <f t="shared" si="224"/>
        <v>0</v>
      </c>
      <c r="AL128" s="147">
        <f t="shared" si="225"/>
        <v>0</v>
      </c>
      <c r="AM128" s="151">
        <f t="shared" si="226"/>
        <v>0</v>
      </c>
      <c r="AN128" s="150">
        <f t="shared" si="227"/>
        <v>0</v>
      </c>
    </row>
    <row r="129" spans="1:40" outlineLevel="1">
      <c r="B129" s="40" t="s">
        <v>78</v>
      </c>
      <c r="C129" s="52" t="s">
        <v>94</v>
      </c>
      <c r="D129" s="66">
        <v>0</v>
      </c>
      <c r="E129" s="67">
        <v>0</v>
      </c>
      <c r="F129" s="66">
        <v>0</v>
      </c>
      <c r="G129" s="143">
        <f t="shared" si="206"/>
        <v>0</v>
      </c>
      <c r="H129" s="147">
        <f t="shared" si="207"/>
        <v>0</v>
      </c>
      <c r="I129" s="66">
        <v>0</v>
      </c>
      <c r="J129" s="143">
        <f t="shared" si="208"/>
        <v>0</v>
      </c>
      <c r="K129" s="147">
        <f t="shared" si="209"/>
        <v>0</v>
      </c>
      <c r="L129" s="66">
        <v>0</v>
      </c>
      <c r="M129" s="143">
        <f t="shared" si="210"/>
        <v>0</v>
      </c>
      <c r="N129" s="147">
        <f t="shared" si="211"/>
        <v>0</v>
      </c>
      <c r="O129" s="66">
        <v>0</v>
      </c>
      <c r="P129" s="116"/>
      <c r="Q129" s="118"/>
      <c r="R129" s="66">
        <v>0</v>
      </c>
      <c r="S129" s="143">
        <f t="shared" si="212"/>
        <v>0</v>
      </c>
      <c r="T129" s="147">
        <f t="shared" si="213"/>
        <v>0</v>
      </c>
      <c r="U129" s="141">
        <f t="shared" si="214"/>
        <v>0</v>
      </c>
      <c r="V129" s="150">
        <f t="shared" si="215"/>
        <v>0</v>
      </c>
      <c r="X129" s="66">
        <v>0</v>
      </c>
      <c r="Y129" s="143">
        <f t="shared" si="216"/>
        <v>0</v>
      </c>
      <c r="Z129" s="147">
        <f t="shared" si="217"/>
        <v>0</v>
      </c>
      <c r="AA129" s="66">
        <v>0</v>
      </c>
      <c r="AB129" s="143">
        <f t="shared" si="218"/>
        <v>0</v>
      </c>
      <c r="AC129" s="147">
        <f t="shared" si="219"/>
        <v>0</v>
      </c>
      <c r="AD129" s="66">
        <v>0</v>
      </c>
      <c r="AE129" s="143">
        <f t="shared" si="220"/>
        <v>0</v>
      </c>
      <c r="AF129" s="147">
        <f t="shared" si="221"/>
        <v>0</v>
      </c>
      <c r="AG129" s="66">
        <v>0</v>
      </c>
      <c r="AH129" s="143">
        <f t="shared" si="222"/>
        <v>0</v>
      </c>
      <c r="AI129" s="147">
        <f t="shared" si="223"/>
        <v>0</v>
      </c>
      <c r="AJ129" s="66">
        <v>0</v>
      </c>
      <c r="AK129" s="143">
        <f t="shared" si="224"/>
        <v>0</v>
      </c>
      <c r="AL129" s="147">
        <f t="shared" si="225"/>
        <v>0</v>
      </c>
      <c r="AM129" s="151">
        <f t="shared" si="226"/>
        <v>0</v>
      </c>
      <c r="AN129" s="150">
        <f t="shared" si="227"/>
        <v>0</v>
      </c>
    </row>
    <row r="130" spans="1:40" outlineLevel="1">
      <c r="B130" s="40" t="s">
        <v>79</v>
      </c>
      <c r="C130" s="52" t="s">
        <v>94</v>
      </c>
      <c r="D130" s="66">
        <v>0</v>
      </c>
      <c r="E130" s="67">
        <v>0</v>
      </c>
      <c r="F130" s="66">
        <v>0</v>
      </c>
      <c r="G130" s="143">
        <f t="shared" si="206"/>
        <v>0</v>
      </c>
      <c r="H130" s="147">
        <f t="shared" si="207"/>
        <v>0</v>
      </c>
      <c r="I130" s="66">
        <v>0</v>
      </c>
      <c r="J130" s="143">
        <f t="shared" si="208"/>
        <v>0</v>
      </c>
      <c r="K130" s="147">
        <f t="shared" si="209"/>
        <v>0</v>
      </c>
      <c r="L130" s="66">
        <v>0</v>
      </c>
      <c r="M130" s="143">
        <f t="shared" si="210"/>
        <v>0</v>
      </c>
      <c r="N130" s="147">
        <f t="shared" si="211"/>
        <v>0</v>
      </c>
      <c r="O130" s="66">
        <v>0</v>
      </c>
      <c r="P130" s="116"/>
      <c r="Q130" s="118"/>
      <c r="R130" s="66">
        <v>0</v>
      </c>
      <c r="S130" s="143">
        <f t="shared" si="212"/>
        <v>0</v>
      </c>
      <c r="T130" s="147">
        <f t="shared" si="213"/>
        <v>0</v>
      </c>
      <c r="U130" s="141">
        <f t="shared" si="214"/>
        <v>0</v>
      </c>
      <c r="V130" s="150">
        <f t="shared" si="215"/>
        <v>0</v>
      </c>
      <c r="X130" s="66">
        <v>0</v>
      </c>
      <c r="Y130" s="143">
        <f t="shared" si="216"/>
        <v>0</v>
      </c>
      <c r="Z130" s="147">
        <f t="shared" si="217"/>
        <v>0</v>
      </c>
      <c r="AA130" s="66">
        <v>0</v>
      </c>
      <c r="AB130" s="143">
        <f t="shared" si="218"/>
        <v>0</v>
      </c>
      <c r="AC130" s="147">
        <f t="shared" si="219"/>
        <v>0</v>
      </c>
      <c r="AD130" s="66">
        <v>0</v>
      </c>
      <c r="AE130" s="143">
        <f t="shared" si="220"/>
        <v>0</v>
      </c>
      <c r="AF130" s="147">
        <f t="shared" si="221"/>
        <v>0</v>
      </c>
      <c r="AG130" s="66">
        <v>0</v>
      </c>
      <c r="AH130" s="143">
        <f t="shared" si="222"/>
        <v>0</v>
      </c>
      <c r="AI130" s="147">
        <f t="shared" si="223"/>
        <v>0</v>
      </c>
      <c r="AJ130" s="66">
        <v>0</v>
      </c>
      <c r="AK130" s="143">
        <f t="shared" si="224"/>
        <v>0</v>
      </c>
      <c r="AL130" s="147">
        <f t="shared" si="225"/>
        <v>0</v>
      </c>
      <c r="AM130" s="151">
        <f t="shared" si="226"/>
        <v>0</v>
      </c>
      <c r="AN130" s="150">
        <f t="shared" si="227"/>
        <v>0</v>
      </c>
    </row>
    <row r="131" spans="1:40" outlineLevel="1">
      <c r="B131" s="40" t="s">
        <v>80</v>
      </c>
      <c r="C131" s="52" t="s">
        <v>94</v>
      </c>
      <c r="D131" s="66">
        <v>0</v>
      </c>
      <c r="E131" s="67">
        <v>0</v>
      </c>
      <c r="F131" s="66">
        <v>0</v>
      </c>
      <c r="G131" s="143">
        <f t="shared" si="206"/>
        <v>0</v>
      </c>
      <c r="H131" s="147">
        <f t="shared" si="207"/>
        <v>0</v>
      </c>
      <c r="I131" s="66">
        <v>0</v>
      </c>
      <c r="J131" s="143">
        <f t="shared" si="208"/>
        <v>0</v>
      </c>
      <c r="K131" s="147">
        <f t="shared" si="209"/>
        <v>0</v>
      </c>
      <c r="L131" s="66">
        <v>0</v>
      </c>
      <c r="M131" s="143">
        <f t="shared" si="210"/>
        <v>0</v>
      </c>
      <c r="N131" s="147">
        <f t="shared" si="211"/>
        <v>0</v>
      </c>
      <c r="O131" s="66">
        <v>0</v>
      </c>
      <c r="P131" s="116"/>
      <c r="Q131" s="118"/>
      <c r="R131" s="66">
        <v>0</v>
      </c>
      <c r="S131" s="143">
        <f t="shared" si="212"/>
        <v>0</v>
      </c>
      <c r="T131" s="147">
        <f t="shared" si="213"/>
        <v>0</v>
      </c>
      <c r="U131" s="141">
        <f t="shared" si="214"/>
        <v>0</v>
      </c>
      <c r="V131" s="150">
        <f t="shared" si="215"/>
        <v>0</v>
      </c>
      <c r="X131" s="66">
        <v>0</v>
      </c>
      <c r="Y131" s="143">
        <f t="shared" si="216"/>
        <v>0</v>
      </c>
      <c r="Z131" s="147">
        <f t="shared" si="217"/>
        <v>0</v>
      </c>
      <c r="AA131" s="66">
        <v>0</v>
      </c>
      <c r="AB131" s="143">
        <f t="shared" si="218"/>
        <v>0</v>
      </c>
      <c r="AC131" s="147">
        <f t="shared" si="219"/>
        <v>0</v>
      </c>
      <c r="AD131" s="66">
        <v>0</v>
      </c>
      <c r="AE131" s="143">
        <f t="shared" si="220"/>
        <v>0</v>
      </c>
      <c r="AF131" s="147">
        <f t="shared" si="221"/>
        <v>0</v>
      </c>
      <c r="AG131" s="66">
        <v>0</v>
      </c>
      <c r="AH131" s="143">
        <f t="shared" si="222"/>
        <v>0</v>
      </c>
      <c r="AI131" s="147">
        <f t="shared" si="223"/>
        <v>0</v>
      </c>
      <c r="AJ131" s="66">
        <v>0</v>
      </c>
      <c r="AK131" s="143">
        <f t="shared" si="224"/>
        <v>0</v>
      </c>
      <c r="AL131" s="147">
        <f t="shared" si="225"/>
        <v>0</v>
      </c>
      <c r="AM131" s="151">
        <f t="shared" si="226"/>
        <v>0</v>
      </c>
      <c r="AN131" s="150">
        <f t="shared" si="227"/>
        <v>0</v>
      </c>
    </row>
    <row r="132" spans="1:40" outlineLevel="1">
      <c r="B132" s="40" t="s">
        <v>81</v>
      </c>
      <c r="C132" s="52" t="s">
        <v>94</v>
      </c>
      <c r="D132" s="66">
        <v>0</v>
      </c>
      <c r="E132" s="67">
        <v>0</v>
      </c>
      <c r="F132" s="66">
        <v>0</v>
      </c>
      <c r="G132" s="143">
        <f t="shared" si="206"/>
        <v>0</v>
      </c>
      <c r="H132" s="147">
        <f t="shared" si="207"/>
        <v>0</v>
      </c>
      <c r="I132" s="66">
        <v>0</v>
      </c>
      <c r="J132" s="143">
        <f t="shared" si="208"/>
        <v>0</v>
      </c>
      <c r="K132" s="147">
        <f t="shared" si="209"/>
        <v>0</v>
      </c>
      <c r="L132" s="66">
        <v>0</v>
      </c>
      <c r="M132" s="143">
        <f t="shared" si="210"/>
        <v>0</v>
      </c>
      <c r="N132" s="147">
        <f t="shared" si="211"/>
        <v>0</v>
      </c>
      <c r="O132" s="66">
        <v>0</v>
      </c>
      <c r="P132" s="116"/>
      <c r="Q132" s="118"/>
      <c r="R132" s="66">
        <v>0</v>
      </c>
      <c r="S132" s="143">
        <f t="shared" si="212"/>
        <v>0</v>
      </c>
      <c r="T132" s="147">
        <f t="shared" si="213"/>
        <v>0</v>
      </c>
      <c r="U132" s="141">
        <f t="shared" si="214"/>
        <v>0</v>
      </c>
      <c r="V132" s="150">
        <f t="shared" si="215"/>
        <v>0</v>
      </c>
      <c r="X132" s="66">
        <v>0</v>
      </c>
      <c r="Y132" s="143">
        <f t="shared" si="216"/>
        <v>0</v>
      </c>
      <c r="Z132" s="147">
        <f t="shared" si="217"/>
        <v>0</v>
      </c>
      <c r="AA132" s="66">
        <v>0</v>
      </c>
      <c r="AB132" s="143">
        <f t="shared" si="218"/>
        <v>0</v>
      </c>
      <c r="AC132" s="147">
        <f t="shared" si="219"/>
        <v>0</v>
      </c>
      <c r="AD132" s="66">
        <v>0</v>
      </c>
      <c r="AE132" s="143">
        <f t="shared" si="220"/>
        <v>0</v>
      </c>
      <c r="AF132" s="147">
        <f t="shared" si="221"/>
        <v>0</v>
      </c>
      <c r="AG132" s="66">
        <v>0</v>
      </c>
      <c r="AH132" s="143">
        <f t="shared" si="222"/>
        <v>0</v>
      </c>
      <c r="AI132" s="147">
        <f t="shared" si="223"/>
        <v>0</v>
      </c>
      <c r="AJ132" s="66">
        <v>0</v>
      </c>
      <c r="AK132" s="143">
        <f t="shared" si="224"/>
        <v>0</v>
      </c>
      <c r="AL132" s="147">
        <f t="shared" si="225"/>
        <v>0</v>
      </c>
      <c r="AM132" s="151">
        <f t="shared" si="226"/>
        <v>0</v>
      </c>
      <c r="AN132" s="150">
        <f t="shared" si="227"/>
        <v>0</v>
      </c>
    </row>
    <row r="133" spans="1:40" s="43" customFormat="1" outlineLevel="1">
      <c r="A133"/>
      <c r="B133" s="40" t="s">
        <v>82</v>
      </c>
      <c r="C133" s="52" t="s">
        <v>94</v>
      </c>
      <c r="D133" s="66">
        <v>0</v>
      </c>
      <c r="E133" s="67">
        <v>0</v>
      </c>
      <c r="F133" s="66">
        <v>0</v>
      </c>
      <c r="G133" s="143">
        <f t="shared" si="206"/>
        <v>0</v>
      </c>
      <c r="H133" s="147">
        <f t="shared" si="207"/>
        <v>0</v>
      </c>
      <c r="I133" s="66">
        <v>0</v>
      </c>
      <c r="J133" s="143">
        <f t="shared" si="208"/>
        <v>0</v>
      </c>
      <c r="K133" s="147">
        <f t="shared" si="209"/>
        <v>0</v>
      </c>
      <c r="L133" s="66">
        <v>0</v>
      </c>
      <c r="M133" s="143">
        <f t="shared" si="210"/>
        <v>0</v>
      </c>
      <c r="N133" s="147">
        <f t="shared" si="211"/>
        <v>0</v>
      </c>
      <c r="O133" s="66">
        <v>0</v>
      </c>
      <c r="P133" s="117"/>
      <c r="Q133" s="118"/>
      <c r="R133" s="66">
        <v>0</v>
      </c>
      <c r="S133" s="143">
        <f t="shared" si="212"/>
        <v>0</v>
      </c>
      <c r="T133" s="147">
        <f t="shared" si="213"/>
        <v>0</v>
      </c>
      <c r="U133" s="141">
        <f t="shared" si="214"/>
        <v>0</v>
      </c>
      <c r="V133" s="150">
        <f t="shared" si="215"/>
        <v>0</v>
      </c>
      <c r="W133"/>
      <c r="X133" s="66">
        <v>0</v>
      </c>
      <c r="Y133" s="143">
        <f t="shared" si="216"/>
        <v>0</v>
      </c>
      <c r="Z133" s="147">
        <f t="shared" si="217"/>
        <v>0</v>
      </c>
      <c r="AA133" s="66">
        <v>0</v>
      </c>
      <c r="AB133" s="143">
        <f t="shared" si="218"/>
        <v>0</v>
      </c>
      <c r="AC133" s="147">
        <f t="shared" si="219"/>
        <v>0</v>
      </c>
      <c r="AD133" s="66">
        <v>0</v>
      </c>
      <c r="AE133" s="143">
        <f t="shared" si="220"/>
        <v>0</v>
      </c>
      <c r="AF133" s="147">
        <f t="shared" si="221"/>
        <v>0</v>
      </c>
      <c r="AG133" s="66">
        <v>0</v>
      </c>
      <c r="AH133" s="143">
        <f t="shared" si="222"/>
        <v>0</v>
      </c>
      <c r="AI133" s="147">
        <f t="shared" si="223"/>
        <v>0</v>
      </c>
      <c r="AJ133" s="66">
        <v>0</v>
      </c>
      <c r="AK133" s="143">
        <f t="shared" si="224"/>
        <v>0</v>
      </c>
      <c r="AL133" s="147">
        <f t="shared" si="225"/>
        <v>0</v>
      </c>
      <c r="AM133" s="151">
        <f t="shared" si="226"/>
        <v>0</v>
      </c>
      <c r="AN133" s="150">
        <f t="shared" si="227"/>
        <v>0</v>
      </c>
    </row>
    <row r="134" spans="1:40" s="43" customFormat="1" outlineLevel="1">
      <c r="A134"/>
      <c r="B134" s="40" t="s">
        <v>83</v>
      </c>
      <c r="C134" s="52" t="s">
        <v>94</v>
      </c>
      <c r="D134" s="66">
        <v>0</v>
      </c>
      <c r="E134" s="67">
        <v>0</v>
      </c>
      <c r="F134" s="66">
        <v>0</v>
      </c>
      <c r="G134" s="143">
        <f t="shared" si="206"/>
        <v>0</v>
      </c>
      <c r="H134" s="147">
        <f t="shared" si="207"/>
        <v>0</v>
      </c>
      <c r="I134" s="66">
        <v>0</v>
      </c>
      <c r="J134" s="143">
        <f t="shared" si="208"/>
        <v>0</v>
      </c>
      <c r="K134" s="147">
        <f t="shared" si="209"/>
        <v>0</v>
      </c>
      <c r="L134" s="66">
        <v>0</v>
      </c>
      <c r="M134" s="143">
        <f t="shared" si="210"/>
        <v>0</v>
      </c>
      <c r="N134" s="147">
        <f t="shared" si="211"/>
        <v>0</v>
      </c>
      <c r="O134" s="66">
        <v>0</v>
      </c>
      <c r="P134" s="117"/>
      <c r="Q134" s="118"/>
      <c r="R134" s="66">
        <v>0</v>
      </c>
      <c r="S134" s="143">
        <f t="shared" si="212"/>
        <v>0</v>
      </c>
      <c r="T134" s="147">
        <f t="shared" si="213"/>
        <v>0</v>
      </c>
      <c r="U134" s="141">
        <f t="shared" si="214"/>
        <v>0</v>
      </c>
      <c r="V134" s="150">
        <f t="shared" si="215"/>
        <v>0</v>
      </c>
      <c r="W134"/>
      <c r="X134" s="66">
        <v>0</v>
      </c>
      <c r="Y134" s="143">
        <f t="shared" si="216"/>
        <v>0</v>
      </c>
      <c r="Z134" s="147">
        <f t="shared" si="217"/>
        <v>0</v>
      </c>
      <c r="AA134" s="66">
        <v>0</v>
      </c>
      <c r="AB134" s="143">
        <f t="shared" si="218"/>
        <v>0</v>
      </c>
      <c r="AC134" s="147">
        <f t="shared" si="219"/>
        <v>0</v>
      </c>
      <c r="AD134" s="66">
        <v>0</v>
      </c>
      <c r="AE134" s="143">
        <f t="shared" si="220"/>
        <v>0</v>
      </c>
      <c r="AF134" s="147">
        <f t="shared" si="221"/>
        <v>0</v>
      </c>
      <c r="AG134" s="66">
        <v>0</v>
      </c>
      <c r="AH134" s="143">
        <f t="shared" si="222"/>
        <v>0</v>
      </c>
      <c r="AI134" s="147">
        <f t="shared" si="223"/>
        <v>0</v>
      </c>
      <c r="AJ134" s="66">
        <v>0</v>
      </c>
      <c r="AK134" s="143">
        <f t="shared" si="224"/>
        <v>0</v>
      </c>
      <c r="AL134" s="147">
        <f t="shared" si="225"/>
        <v>0</v>
      </c>
      <c r="AM134" s="151">
        <f t="shared" si="226"/>
        <v>0</v>
      </c>
      <c r="AN134" s="150">
        <f t="shared" si="227"/>
        <v>0</v>
      </c>
    </row>
    <row r="135" spans="1:40" outlineLevel="1">
      <c r="B135" s="40" t="s">
        <v>84</v>
      </c>
      <c r="C135" s="52" t="s">
        <v>94</v>
      </c>
      <c r="D135" s="66">
        <v>0</v>
      </c>
      <c r="E135" s="67">
        <v>1</v>
      </c>
      <c r="F135" s="66">
        <v>1</v>
      </c>
      <c r="G135" s="143">
        <f t="shared" si="206"/>
        <v>2</v>
      </c>
      <c r="H135" s="147">
        <f t="shared" si="207"/>
        <v>1</v>
      </c>
      <c r="I135" s="66">
        <v>0</v>
      </c>
      <c r="J135" s="143">
        <f t="shared" si="208"/>
        <v>2</v>
      </c>
      <c r="K135" s="147">
        <f t="shared" si="209"/>
        <v>0</v>
      </c>
      <c r="L135" s="66">
        <v>0</v>
      </c>
      <c r="M135" s="143">
        <f t="shared" si="210"/>
        <v>2</v>
      </c>
      <c r="N135" s="147">
        <f t="shared" si="211"/>
        <v>0</v>
      </c>
      <c r="O135" s="66">
        <v>0</v>
      </c>
      <c r="P135" s="116"/>
      <c r="Q135" s="118"/>
      <c r="R135" s="66">
        <v>0</v>
      </c>
      <c r="S135" s="143">
        <f t="shared" si="212"/>
        <v>2</v>
      </c>
      <c r="T135" s="147">
        <f t="shared" si="213"/>
        <v>0</v>
      </c>
      <c r="U135" s="141">
        <f t="shared" si="214"/>
        <v>1</v>
      </c>
      <c r="V135" s="150">
        <f t="shared" si="215"/>
        <v>0.18920711500272103</v>
      </c>
      <c r="X135" s="66">
        <v>-2</v>
      </c>
      <c r="Y135" s="143">
        <f t="shared" si="216"/>
        <v>0</v>
      </c>
      <c r="Z135" s="147">
        <f t="shared" si="217"/>
        <v>-1</v>
      </c>
      <c r="AA135" s="66">
        <v>0</v>
      </c>
      <c r="AB135" s="143">
        <f t="shared" si="218"/>
        <v>0</v>
      </c>
      <c r="AC135" s="147">
        <f t="shared" si="219"/>
        <v>0</v>
      </c>
      <c r="AD135" s="66">
        <v>0</v>
      </c>
      <c r="AE135" s="143">
        <f t="shared" si="220"/>
        <v>0</v>
      </c>
      <c r="AF135" s="147">
        <f t="shared" si="221"/>
        <v>0</v>
      </c>
      <c r="AG135" s="66">
        <v>0</v>
      </c>
      <c r="AH135" s="143">
        <f t="shared" si="222"/>
        <v>0</v>
      </c>
      <c r="AI135" s="147">
        <f t="shared" si="223"/>
        <v>0</v>
      </c>
      <c r="AJ135" s="66">
        <v>0</v>
      </c>
      <c r="AK135" s="143">
        <f t="shared" si="224"/>
        <v>0</v>
      </c>
      <c r="AL135" s="147">
        <f t="shared" si="225"/>
        <v>0</v>
      </c>
      <c r="AM135" s="141">
        <f t="shared" si="226"/>
        <v>-2</v>
      </c>
      <c r="AN135" s="150">
        <f t="shared" si="227"/>
        <v>0</v>
      </c>
    </row>
    <row r="136" spans="1:40" s="43" customFormat="1" outlineLevel="1">
      <c r="B136" s="40" t="s">
        <v>86</v>
      </c>
      <c r="C136" s="52" t="s">
        <v>94</v>
      </c>
      <c r="D136" s="66">
        <v>0</v>
      </c>
      <c r="E136" s="67">
        <v>0</v>
      </c>
      <c r="F136" s="66">
        <v>0</v>
      </c>
      <c r="G136" s="143">
        <f t="shared" si="206"/>
        <v>0</v>
      </c>
      <c r="H136" s="147">
        <f t="shared" si="207"/>
        <v>0</v>
      </c>
      <c r="I136" s="66">
        <v>0</v>
      </c>
      <c r="J136" s="143">
        <f t="shared" si="208"/>
        <v>0</v>
      </c>
      <c r="K136" s="147">
        <f t="shared" si="209"/>
        <v>0</v>
      </c>
      <c r="L136" s="66">
        <v>0</v>
      </c>
      <c r="M136" s="143">
        <f t="shared" si="210"/>
        <v>0</v>
      </c>
      <c r="N136" s="147">
        <f t="shared" si="211"/>
        <v>0</v>
      </c>
      <c r="O136" s="66">
        <v>0</v>
      </c>
      <c r="P136" s="117"/>
      <c r="Q136" s="201"/>
      <c r="R136" s="66">
        <v>0</v>
      </c>
      <c r="S136" s="143">
        <f t="shared" si="212"/>
        <v>0</v>
      </c>
      <c r="T136" s="147">
        <f t="shared" si="213"/>
        <v>0</v>
      </c>
      <c r="U136" s="141">
        <f t="shared" si="214"/>
        <v>0</v>
      </c>
      <c r="V136" s="150">
        <f t="shared" si="215"/>
        <v>0</v>
      </c>
      <c r="X136" s="66">
        <v>0</v>
      </c>
      <c r="Y136" s="143">
        <f t="shared" si="216"/>
        <v>0</v>
      </c>
      <c r="Z136" s="147">
        <f t="shared" si="217"/>
        <v>0</v>
      </c>
      <c r="AA136" s="66">
        <v>0</v>
      </c>
      <c r="AB136" s="143">
        <f t="shared" si="218"/>
        <v>0</v>
      </c>
      <c r="AC136" s="147">
        <f t="shared" si="219"/>
        <v>0</v>
      </c>
      <c r="AD136" s="66">
        <v>0</v>
      </c>
      <c r="AE136" s="143">
        <f t="shared" si="220"/>
        <v>0</v>
      </c>
      <c r="AF136" s="147">
        <f t="shared" si="221"/>
        <v>0</v>
      </c>
      <c r="AG136" s="66">
        <v>0</v>
      </c>
      <c r="AH136" s="143">
        <f t="shared" si="222"/>
        <v>0</v>
      </c>
      <c r="AI136" s="147">
        <f t="shared" si="223"/>
        <v>0</v>
      </c>
      <c r="AJ136" s="66">
        <v>0</v>
      </c>
      <c r="AK136" s="143">
        <f t="shared" si="224"/>
        <v>0</v>
      </c>
      <c r="AL136" s="147">
        <f t="shared" si="225"/>
        <v>0</v>
      </c>
      <c r="AM136" s="151">
        <f t="shared" si="226"/>
        <v>0</v>
      </c>
      <c r="AN136" s="150">
        <f t="shared" si="227"/>
        <v>0</v>
      </c>
    </row>
    <row r="137" spans="1:40" outlineLevel="1">
      <c r="B137" s="40" t="s">
        <v>87</v>
      </c>
      <c r="C137" s="52" t="s">
        <v>94</v>
      </c>
      <c r="D137" s="66">
        <v>0</v>
      </c>
      <c r="E137" s="67">
        <v>1</v>
      </c>
      <c r="F137" s="66">
        <v>1</v>
      </c>
      <c r="G137" s="143">
        <f t="shared" si="206"/>
        <v>2</v>
      </c>
      <c r="H137" s="147">
        <f t="shared" si="207"/>
        <v>1</v>
      </c>
      <c r="I137" s="66">
        <v>0</v>
      </c>
      <c r="J137" s="143">
        <f t="shared" si="208"/>
        <v>2</v>
      </c>
      <c r="K137" s="147">
        <f t="shared" si="209"/>
        <v>0</v>
      </c>
      <c r="L137" s="66">
        <v>0</v>
      </c>
      <c r="M137" s="143">
        <f t="shared" si="210"/>
        <v>2</v>
      </c>
      <c r="N137" s="147">
        <f t="shared" si="211"/>
        <v>0</v>
      </c>
      <c r="O137" s="66">
        <v>0</v>
      </c>
      <c r="P137" s="116"/>
      <c r="Q137" s="118"/>
      <c r="R137" s="66">
        <v>0</v>
      </c>
      <c r="S137" s="143">
        <f t="shared" si="212"/>
        <v>2</v>
      </c>
      <c r="T137" s="147">
        <f t="shared" si="213"/>
        <v>0</v>
      </c>
      <c r="U137" s="141">
        <f t="shared" si="214"/>
        <v>1</v>
      </c>
      <c r="V137" s="150">
        <f t="shared" si="215"/>
        <v>0.18920711500272103</v>
      </c>
      <c r="X137" s="66">
        <v>0</v>
      </c>
      <c r="Y137" s="143">
        <f t="shared" si="216"/>
        <v>2</v>
      </c>
      <c r="Z137" s="147">
        <f t="shared" si="217"/>
        <v>0</v>
      </c>
      <c r="AA137" s="66">
        <v>0</v>
      </c>
      <c r="AB137" s="143">
        <f t="shared" si="218"/>
        <v>2</v>
      </c>
      <c r="AC137" s="147">
        <f t="shared" si="219"/>
        <v>0</v>
      </c>
      <c r="AD137" s="66">
        <v>-2</v>
      </c>
      <c r="AE137" s="143">
        <f t="shared" si="220"/>
        <v>0</v>
      </c>
      <c r="AF137" s="147">
        <f t="shared" si="221"/>
        <v>-1</v>
      </c>
      <c r="AG137" s="66">
        <v>0</v>
      </c>
      <c r="AH137" s="143">
        <f t="shared" si="222"/>
        <v>0</v>
      </c>
      <c r="AI137" s="147">
        <f t="shared" si="223"/>
        <v>0</v>
      </c>
      <c r="AJ137" s="66">
        <v>0</v>
      </c>
      <c r="AK137" s="143">
        <f t="shared" si="224"/>
        <v>0</v>
      </c>
      <c r="AL137" s="147">
        <f t="shared" si="225"/>
        <v>0</v>
      </c>
      <c r="AM137" s="141">
        <f t="shared" si="226"/>
        <v>-2</v>
      </c>
      <c r="AN137" s="150">
        <f t="shared" si="227"/>
        <v>-1</v>
      </c>
    </row>
    <row r="138" spans="1:40" outlineLevel="1">
      <c r="B138" s="40" t="s">
        <v>88</v>
      </c>
      <c r="C138" s="52" t="s">
        <v>94</v>
      </c>
      <c r="D138" s="66">
        <v>0</v>
      </c>
      <c r="E138" s="67">
        <v>0</v>
      </c>
      <c r="F138" s="66">
        <v>0</v>
      </c>
      <c r="G138" s="143">
        <f t="shared" si="206"/>
        <v>0</v>
      </c>
      <c r="H138" s="147">
        <f t="shared" si="207"/>
        <v>0</v>
      </c>
      <c r="I138" s="66">
        <v>1</v>
      </c>
      <c r="J138" s="143">
        <f t="shared" si="208"/>
        <v>1</v>
      </c>
      <c r="K138" s="147">
        <f t="shared" si="209"/>
        <v>0</v>
      </c>
      <c r="L138" s="66">
        <v>0</v>
      </c>
      <c r="M138" s="143">
        <f t="shared" si="210"/>
        <v>1</v>
      </c>
      <c r="N138" s="147">
        <f t="shared" si="211"/>
        <v>0</v>
      </c>
      <c r="O138" s="66">
        <v>0</v>
      </c>
      <c r="P138" s="118"/>
      <c r="Q138" s="118"/>
      <c r="R138" s="66">
        <v>0</v>
      </c>
      <c r="S138" s="143">
        <f t="shared" si="212"/>
        <v>1</v>
      </c>
      <c r="T138" s="147">
        <f t="shared" si="213"/>
        <v>0</v>
      </c>
      <c r="U138" s="141">
        <f t="shared" si="214"/>
        <v>1</v>
      </c>
      <c r="V138" s="150">
        <f t="shared" si="215"/>
        <v>0</v>
      </c>
      <c r="X138" s="66">
        <v>0</v>
      </c>
      <c r="Y138" s="143">
        <f t="shared" si="216"/>
        <v>1</v>
      </c>
      <c r="Z138" s="147">
        <f t="shared" si="217"/>
        <v>0</v>
      </c>
      <c r="AA138" s="66">
        <v>0</v>
      </c>
      <c r="AB138" s="143">
        <f t="shared" si="218"/>
        <v>1</v>
      </c>
      <c r="AC138" s="147">
        <f t="shared" si="219"/>
        <v>0</v>
      </c>
      <c r="AD138" s="66">
        <v>0</v>
      </c>
      <c r="AE138" s="143">
        <f t="shared" si="220"/>
        <v>1</v>
      </c>
      <c r="AF138" s="147">
        <f t="shared" si="221"/>
        <v>0</v>
      </c>
      <c r="AG138" s="66">
        <v>0</v>
      </c>
      <c r="AH138" s="143">
        <f t="shared" si="222"/>
        <v>1</v>
      </c>
      <c r="AI138" s="147">
        <f t="shared" si="223"/>
        <v>0</v>
      </c>
      <c r="AJ138" s="66">
        <v>0</v>
      </c>
      <c r="AK138" s="143">
        <f t="shared" si="224"/>
        <v>1</v>
      </c>
      <c r="AL138" s="147">
        <f t="shared" si="225"/>
        <v>0</v>
      </c>
      <c r="AM138" s="141">
        <f t="shared" si="226"/>
        <v>0</v>
      </c>
      <c r="AN138" s="150">
        <f t="shared" si="227"/>
        <v>0</v>
      </c>
    </row>
    <row r="139" spans="1:40" outlineLevel="1">
      <c r="B139" s="339" t="s">
        <v>95</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1"/>
    </row>
    <row r="140" spans="1:40" outlineLevel="1">
      <c r="B140" s="40" t="s">
        <v>114</v>
      </c>
      <c r="C140" s="38" t="s">
        <v>94</v>
      </c>
      <c r="D140" s="206">
        <f>SUM(D125:D138)</f>
        <v>1</v>
      </c>
      <c r="E140" s="146">
        <f>SUM(E125:E138)</f>
        <v>3</v>
      </c>
      <c r="F140" s="145">
        <f>SUM(F125:F138)</f>
        <v>2</v>
      </c>
      <c r="G140" s="161">
        <f>SUM(G125:G138)</f>
        <v>5</v>
      </c>
      <c r="H140" s="149">
        <f>IFERROR((G140-E140)/E140,0)</f>
        <v>0.66666666666666663</v>
      </c>
      <c r="I140" s="145">
        <f>SUM(I125:I138)</f>
        <v>0</v>
      </c>
      <c r="J140" s="161">
        <f>SUM(J125:J138)</f>
        <v>5</v>
      </c>
      <c r="K140" s="149">
        <f t="shared" si="3"/>
        <v>0</v>
      </c>
      <c r="L140" s="145">
        <f>SUM(L125:L138)</f>
        <v>0</v>
      </c>
      <c r="M140" s="161">
        <f>SUM(M125:M138)</f>
        <v>5</v>
      </c>
      <c r="N140" s="149">
        <f t="shared" si="5"/>
        <v>0</v>
      </c>
      <c r="O140" s="145">
        <f>SUM(O125:O138)</f>
        <v>0</v>
      </c>
      <c r="P140" s="118"/>
      <c r="Q140" s="118"/>
      <c r="R140" s="206">
        <f>SUM(R125:R138)</f>
        <v>0</v>
      </c>
      <c r="S140" s="144">
        <f>SUM(S125:S138)</f>
        <v>5</v>
      </c>
      <c r="T140" s="149">
        <f>IFERROR((S140-M140)/M140,0)</f>
        <v>0</v>
      </c>
      <c r="U140" s="145">
        <f>SUM(U125:U138)</f>
        <v>3</v>
      </c>
      <c r="V140" s="150">
        <f>IFERROR((S140/E140)^(1/4)-1,0)</f>
        <v>0.13621936646749933</v>
      </c>
      <c r="X140" s="206">
        <f>SUM(X125:X138)</f>
        <v>-2</v>
      </c>
      <c r="Y140" s="144">
        <f>SUM(Y125:Y138)</f>
        <v>3</v>
      </c>
      <c r="Z140" s="149">
        <f>IFERROR((Y140-S140)/S140,0)</f>
        <v>-0.4</v>
      </c>
      <c r="AA140" s="206">
        <f>SUM(AA125:AA138)</f>
        <v>0</v>
      </c>
      <c r="AB140" s="144">
        <f>SUM(AB125:AB138)</f>
        <v>3</v>
      </c>
      <c r="AC140" s="149">
        <f t="shared" ref="AC140" si="228">IFERROR((AB140-Y140)/Y140,0)</f>
        <v>0</v>
      </c>
      <c r="AD140" s="206">
        <f>SUM(AD125:AD138)</f>
        <v>-2</v>
      </c>
      <c r="AE140" s="144">
        <f>SUM(AE125:AE138)</f>
        <v>1</v>
      </c>
      <c r="AF140" s="149">
        <f t="shared" ref="AF140" si="229">IFERROR((AE140-AB140)/AB140,0)</f>
        <v>-0.66666666666666663</v>
      </c>
      <c r="AG140" s="206">
        <f>SUM(AG125:AG138)</f>
        <v>0</v>
      </c>
      <c r="AH140" s="144">
        <f>SUM(AH125:AH138)</f>
        <v>1</v>
      </c>
      <c r="AI140" s="149">
        <f t="shared" ref="AI140" si="230">IFERROR((AH140-AE140)/AE140,0)</f>
        <v>0</v>
      </c>
      <c r="AJ140" s="206">
        <f>SUM(AJ125:AJ138)</f>
        <v>0</v>
      </c>
      <c r="AK140" s="144">
        <f>SUM(AK125:AK138)</f>
        <v>1</v>
      </c>
      <c r="AL140" s="149">
        <f t="shared" ref="AL140" si="231">IFERROR((AK140-AH140)/AH140,0)</f>
        <v>0</v>
      </c>
      <c r="AM140" s="144">
        <f>SUM(AM125+AM135+AM137+AM138)</f>
        <v>-4</v>
      </c>
      <c r="AN140" s="150">
        <f t="shared" ref="AN140" si="232">IFERROR((AK140/Y140)^(1/4)-1,0)</f>
        <v>-0.24016431434840746</v>
      </c>
    </row>
    <row r="142" spans="1:40" ht="17.25" customHeight="1">
      <c r="B142" s="332" t="s">
        <v>120</v>
      </c>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42"/>
    </row>
    <row r="143" spans="1:40" ht="5.45" customHeight="1" outlineLevel="1">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row>
    <row r="144" spans="1:40" ht="15" customHeight="1" outlineLevel="1">
      <c r="B144" s="343"/>
      <c r="C144" s="344" t="s">
        <v>93</v>
      </c>
      <c r="D144" s="347" t="s">
        <v>106</v>
      </c>
      <c r="E144" s="348"/>
      <c r="F144" s="348"/>
      <c r="G144" s="348"/>
      <c r="H144" s="348"/>
      <c r="I144" s="348"/>
      <c r="J144" s="348"/>
      <c r="K144" s="348"/>
      <c r="L144" s="348"/>
      <c r="M144" s="348"/>
      <c r="N144" s="348"/>
      <c r="O144" s="348"/>
      <c r="P144" s="348"/>
      <c r="Q144" s="349"/>
      <c r="R144" s="347"/>
      <c r="S144" s="348"/>
      <c r="T144" s="349"/>
      <c r="U144" s="355" t="str">
        <f xml:space="preserve"> D145&amp;" - "&amp;R145</f>
        <v>2019 - 2023</v>
      </c>
      <c r="V144" s="356"/>
      <c r="X144" s="347" t="s">
        <v>107</v>
      </c>
      <c r="Y144" s="348"/>
      <c r="Z144" s="348"/>
      <c r="AA144" s="348"/>
      <c r="AB144" s="348"/>
      <c r="AC144" s="348"/>
      <c r="AD144" s="348"/>
      <c r="AE144" s="348"/>
      <c r="AF144" s="348"/>
      <c r="AG144" s="348"/>
      <c r="AH144" s="348"/>
      <c r="AI144" s="348"/>
      <c r="AJ144" s="348"/>
      <c r="AK144" s="348"/>
      <c r="AL144" s="348"/>
      <c r="AM144" s="348"/>
      <c r="AN144" s="350"/>
    </row>
    <row r="145" spans="1:40" ht="15" customHeight="1" outlineLevel="1">
      <c r="B145" s="343"/>
      <c r="C145" s="345"/>
      <c r="D145" s="347">
        <f>$C$3-5</f>
        <v>2019</v>
      </c>
      <c r="E145" s="349"/>
      <c r="F145" s="347">
        <f>$C$3-4</f>
        <v>2020</v>
      </c>
      <c r="G145" s="348"/>
      <c r="H145" s="349"/>
      <c r="I145" s="347">
        <f>$C$3-3</f>
        <v>2021</v>
      </c>
      <c r="J145" s="348"/>
      <c r="K145" s="349"/>
      <c r="L145" s="347">
        <f>$C$3-2</f>
        <v>2022</v>
      </c>
      <c r="M145" s="348"/>
      <c r="N145" s="349"/>
      <c r="O145" s="347" t="str">
        <f>$C$3-1&amp;""&amp;" ("&amp;"Σεπ"&amp;")"</f>
        <v>2023 (Σεπ)</v>
      </c>
      <c r="P145" s="348"/>
      <c r="Q145" s="349"/>
      <c r="R145" s="347">
        <f>$C$3-1</f>
        <v>2023</v>
      </c>
      <c r="S145" s="348"/>
      <c r="T145" s="349"/>
      <c r="U145" s="357"/>
      <c r="V145" s="358"/>
      <c r="X145" s="347">
        <f>$C$3</f>
        <v>2024</v>
      </c>
      <c r="Y145" s="348"/>
      <c r="Z145" s="349"/>
      <c r="AA145" s="347">
        <f>$C$3+1</f>
        <v>2025</v>
      </c>
      <c r="AB145" s="348"/>
      <c r="AC145" s="349"/>
      <c r="AD145" s="347">
        <f>$C$3+2</f>
        <v>2026</v>
      </c>
      <c r="AE145" s="348"/>
      <c r="AF145" s="349"/>
      <c r="AG145" s="347">
        <f>$C$3+3</f>
        <v>2027</v>
      </c>
      <c r="AH145" s="348"/>
      <c r="AI145" s="349"/>
      <c r="AJ145" s="347">
        <f>$C$3+4</f>
        <v>2028</v>
      </c>
      <c r="AK145" s="348"/>
      <c r="AL145" s="349"/>
      <c r="AM145" s="337" t="str">
        <f>X145&amp;" - "&amp;AJ145</f>
        <v>2024 - 2028</v>
      </c>
      <c r="AN145" s="338"/>
    </row>
    <row r="146" spans="1:40" ht="29.1" outlineLevel="1">
      <c r="B146" s="343"/>
      <c r="C146" s="346"/>
      <c r="D146" s="54" t="s">
        <v>108</v>
      </c>
      <c r="E146" s="55" t="s">
        <v>109</v>
      </c>
      <c r="F146" s="54" t="s">
        <v>108</v>
      </c>
      <c r="G146" s="9" t="s">
        <v>109</v>
      </c>
      <c r="H146" s="55" t="s">
        <v>110</v>
      </c>
      <c r="I146" s="54" t="s">
        <v>108</v>
      </c>
      <c r="J146" s="9" t="s">
        <v>109</v>
      </c>
      <c r="K146" s="55" t="s">
        <v>110</v>
      </c>
      <c r="L146" s="54" t="s">
        <v>108</v>
      </c>
      <c r="M146" s="9" t="s">
        <v>109</v>
      </c>
      <c r="N146" s="55" t="s">
        <v>110</v>
      </c>
      <c r="O146" s="54" t="s">
        <v>108</v>
      </c>
      <c r="P146" s="9" t="s">
        <v>109</v>
      </c>
      <c r="Q146" s="55" t="s">
        <v>110</v>
      </c>
      <c r="R146" s="54" t="s">
        <v>108</v>
      </c>
      <c r="S146" s="9" t="s">
        <v>109</v>
      </c>
      <c r="T146" s="55" t="s">
        <v>110</v>
      </c>
      <c r="U146" s="9" t="s">
        <v>111</v>
      </c>
      <c r="V146" s="48" t="s">
        <v>112</v>
      </c>
      <c r="X146" s="54" t="s">
        <v>108</v>
      </c>
      <c r="Y146" s="9" t="s">
        <v>109</v>
      </c>
      <c r="Z146" s="55" t="s">
        <v>110</v>
      </c>
      <c r="AA146" s="54" t="s">
        <v>108</v>
      </c>
      <c r="AB146" s="9" t="s">
        <v>109</v>
      </c>
      <c r="AC146" s="55" t="s">
        <v>110</v>
      </c>
      <c r="AD146" s="54" t="s">
        <v>108</v>
      </c>
      <c r="AE146" s="9" t="s">
        <v>109</v>
      </c>
      <c r="AF146" s="55" t="s">
        <v>110</v>
      </c>
      <c r="AG146" s="54" t="s">
        <v>108</v>
      </c>
      <c r="AH146" s="9" t="s">
        <v>109</v>
      </c>
      <c r="AI146" s="55" t="s">
        <v>110</v>
      </c>
      <c r="AJ146" s="54" t="s">
        <v>108</v>
      </c>
      <c r="AK146" s="9" t="s">
        <v>109</v>
      </c>
      <c r="AL146" s="55" t="s">
        <v>110</v>
      </c>
      <c r="AM146" s="9" t="s">
        <v>111</v>
      </c>
      <c r="AN146" s="48" t="s">
        <v>112</v>
      </c>
    </row>
    <row r="147" spans="1:40" outlineLevel="1">
      <c r="B147" s="40" t="s">
        <v>74</v>
      </c>
      <c r="C147" s="52" t="s">
        <v>94</v>
      </c>
      <c r="D147" s="66">
        <v>0</v>
      </c>
      <c r="E147" s="67">
        <v>0</v>
      </c>
      <c r="F147" s="66">
        <v>0</v>
      </c>
      <c r="G147" s="143">
        <f t="shared" ref="G147" si="233">E147+F147</f>
        <v>0</v>
      </c>
      <c r="H147" s="147">
        <f t="shared" ref="H147" si="234">IFERROR((G147-E147)/E147,0)</f>
        <v>0</v>
      </c>
      <c r="I147" s="66">
        <v>0</v>
      </c>
      <c r="J147" s="143">
        <f t="shared" ref="J147" si="235">G147+I147</f>
        <v>0</v>
      </c>
      <c r="K147" s="147">
        <f t="shared" ref="K147:K162" si="236">IFERROR((J147-G147)/G147,0)</f>
        <v>0</v>
      </c>
      <c r="L147" s="66">
        <v>0</v>
      </c>
      <c r="M147" s="143">
        <f t="shared" ref="M147" si="237">J147+L147</f>
        <v>0</v>
      </c>
      <c r="N147" s="147">
        <f t="shared" ref="N147:N162" si="238">IFERROR((M147-J147)/J147,0)</f>
        <v>0</v>
      </c>
      <c r="O147" s="66">
        <v>0</v>
      </c>
      <c r="P147" s="116"/>
      <c r="Q147" s="118"/>
      <c r="R147" s="66">
        <v>0</v>
      </c>
      <c r="S147" s="143">
        <f t="shared" ref="S147" si="239">M147+R147</f>
        <v>0</v>
      </c>
      <c r="T147" s="147">
        <f t="shared" ref="T147" si="240">IFERROR((S147-M147)/M147,0)</f>
        <v>0</v>
      </c>
      <c r="U147" s="141">
        <f t="shared" ref="U147" si="241">D147+F147+I147+L147+R147</f>
        <v>0</v>
      </c>
      <c r="V147" s="150">
        <f>IFERROR((S147/E147)^(1/4)-1,0)</f>
        <v>0</v>
      </c>
      <c r="X147" s="66">
        <v>0</v>
      </c>
      <c r="Y147" s="143">
        <f t="shared" ref="Y147" si="242">S147+X147</f>
        <v>0</v>
      </c>
      <c r="Z147" s="147">
        <f t="shared" ref="Z147" si="243">IFERROR((Y147-S147)/S147,0)</f>
        <v>0</v>
      </c>
      <c r="AA147" s="66">
        <v>0</v>
      </c>
      <c r="AB147" s="143">
        <f t="shared" ref="AB147" si="244">Y147+AA147</f>
        <v>0</v>
      </c>
      <c r="AC147" s="147">
        <f t="shared" ref="AC147" si="245">IFERROR((AB147-Y147)/Y147,0)</f>
        <v>0</v>
      </c>
      <c r="AD147" s="66">
        <v>0</v>
      </c>
      <c r="AE147" s="143">
        <f t="shared" ref="AE147" si="246">AB147+AD147</f>
        <v>0</v>
      </c>
      <c r="AF147" s="147">
        <f t="shared" ref="AF147" si="247">IFERROR((AE147-AB147)/AB147,0)</f>
        <v>0</v>
      </c>
      <c r="AG147" s="66">
        <v>0</v>
      </c>
      <c r="AH147" s="143">
        <f t="shared" ref="AH147" si="248">AE147+AG147</f>
        <v>0</v>
      </c>
      <c r="AI147" s="147">
        <f t="shared" ref="AI147" si="249">IFERROR((AH147-AE147)/AE147,0)</f>
        <v>0</v>
      </c>
      <c r="AJ147" s="66">
        <v>0</v>
      </c>
      <c r="AK147" s="143">
        <f t="shared" ref="AK147" si="250">AH147+AJ147</f>
        <v>0</v>
      </c>
      <c r="AL147" s="147">
        <f t="shared" ref="AL147" si="251">IFERROR((AK147-AH147)/AH147,0)</f>
        <v>0</v>
      </c>
      <c r="AM147" s="151">
        <f>X147+AA147+AD147+AG147+AJ147</f>
        <v>0</v>
      </c>
      <c r="AN147" s="150">
        <f>IFERROR((AK147/Y147)^(1/4)-1,0)</f>
        <v>0</v>
      </c>
    </row>
    <row r="148" spans="1:40" outlineLevel="1">
      <c r="B148" s="40" t="s">
        <v>75</v>
      </c>
      <c r="C148" s="52" t="s">
        <v>94</v>
      </c>
      <c r="D148" s="66">
        <v>0</v>
      </c>
      <c r="E148" s="67">
        <v>0</v>
      </c>
      <c r="F148" s="66">
        <v>0</v>
      </c>
      <c r="G148" s="143">
        <f t="shared" ref="G148:G160" si="252">E148+F148</f>
        <v>0</v>
      </c>
      <c r="H148" s="147">
        <f t="shared" ref="H148:H160" si="253">IFERROR((G148-E148)/E148,0)</f>
        <v>0</v>
      </c>
      <c r="I148" s="66">
        <v>0</v>
      </c>
      <c r="J148" s="143">
        <f t="shared" ref="J148:J160" si="254">G148+I148</f>
        <v>0</v>
      </c>
      <c r="K148" s="147">
        <f t="shared" ref="K148:K160" si="255">IFERROR((J148-G148)/G148,0)</f>
        <v>0</v>
      </c>
      <c r="L148" s="66">
        <v>0</v>
      </c>
      <c r="M148" s="143">
        <f t="shared" ref="M148:M160" si="256">J148+L148</f>
        <v>0</v>
      </c>
      <c r="N148" s="147">
        <f t="shared" ref="N148:N160" si="257">IFERROR((M148-J148)/J148,0)</f>
        <v>0</v>
      </c>
      <c r="O148" s="66">
        <v>0</v>
      </c>
      <c r="P148" s="116"/>
      <c r="Q148" s="118"/>
      <c r="R148" s="66">
        <v>0</v>
      </c>
      <c r="S148" s="143">
        <f t="shared" ref="S148:S160" si="258">M148+R148</f>
        <v>0</v>
      </c>
      <c r="T148" s="147">
        <f t="shared" ref="T148:T160" si="259">IFERROR((S148-M148)/M148,0)</f>
        <v>0</v>
      </c>
      <c r="U148" s="141">
        <f t="shared" ref="U148:U160" si="260">D148+F148+I148+L148+R148</f>
        <v>0</v>
      </c>
      <c r="V148" s="150">
        <f t="shared" ref="V148:V160" si="261">IFERROR((S148/E148)^(1/4)-1,0)</f>
        <v>0</v>
      </c>
      <c r="X148" s="66">
        <v>0</v>
      </c>
      <c r="Y148" s="143">
        <f t="shared" ref="Y148:Y160" si="262">S148+X148</f>
        <v>0</v>
      </c>
      <c r="Z148" s="147">
        <f t="shared" ref="Z148:Z160" si="263">IFERROR((Y148-S148)/S148,0)</f>
        <v>0</v>
      </c>
      <c r="AA148" s="66">
        <v>0</v>
      </c>
      <c r="AB148" s="143">
        <f t="shared" ref="AB148:AB160" si="264">Y148+AA148</f>
        <v>0</v>
      </c>
      <c r="AC148" s="147">
        <f t="shared" ref="AC148:AC160" si="265">IFERROR((AB148-Y148)/Y148,0)</f>
        <v>0</v>
      </c>
      <c r="AD148" s="66">
        <v>0</v>
      </c>
      <c r="AE148" s="143">
        <f t="shared" ref="AE148:AE160" si="266">AB148+AD148</f>
        <v>0</v>
      </c>
      <c r="AF148" s="147">
        <f t="shared" ref="AF148:AF160" si="267">IFERROR((AE148-AB148)/AB148,0)</f>
        <v>0</v>
      </c>
      <c r="AG148" s="66">
        <v>0</v>
      </c>
      <c r="AH148" s="143">
        <f t="shared" ref="AH148:AH160" si="268">AE148+AG148</f>
        <v>0</v>
      </c>
      <c r="AI148" s="147">
        <f t="shared" ref="AI148:AI160" si="269">IFERROR((AH148-AE148)/AE148,0)</f>
        <v>0</v>
      </c>
      <c r="AJ148" s="66">
        <v>0</v>
      </c>
      <c r="AK148" s="143">
        <f t="shared" ref="AK148:AK160" si="270">AH148+AJ148</f>
        <v>0</v>
      </c>
      <c r="AL148" s="147">
        <f t="shared" ref="AL148:AL160" si="271">IFERROR((AK148-AH148)/AH148,0)</f>
        <v>0</v>
      </c>
      <c r="AM148" s="151">
        <f t="shared" ref="AM148:AM160" si="272">X148+AA148+AD148+AG148+AJ148</f>
        <v>0</v>
      </c>
      <c r="AN148" s="150">
        <f t="shared" ref="AN148:AN160" si="273">IFERROR((AK148/Y148)^(1/4)-1,0)</f>
        <v>0</v>
      </c>
    </row>
    <row r="149" spans="1:40" outlineLevel="1">
      <c r="B149" s="40" t="s">
        <v>76</v>
      </c>
      <c r="C149" s="52" t="s">
        <v>94</v>
      </c>
      <c r="D149" s="66">
        <v>0</v>
      </c>
      <c r="E149" s="67">
        <v>0</v>
      </c>
      <c r="F149" s="66">
        <v>0</v>
      </c>
      <c r="G149" s="143">
        <f t="shared" si="252"/>
        <v>0</v>
      </c>
      <c r="H149" s="147">
        <f t="shared" si="253"/>
        <v>0</v>
      </c>
      <c r="I149" s="66">
        <v>0</v>
      </c>
      <c r="J149" s="143">
        <f t="shared" si="254"/>
        <v>0</v>
      </c>
      <c r="K149" s="147">
        <f t="shared" si="255"/>
        <v>0</v>
      </c>
      <c r="L149" s="66">
        <v>0</v>
      </c>
      <c r="M149" s="143">
        <f t="shared" si="256"/>
        <v>0</v>
      </c>
      <c r="N149" s="147">
        <f t="shared" si="257"/>
        <v>0</v>
      </c>
      <c r="O149" s="66">
        <v>0</v>
      </c>
      <c r="P149" s="116"/>
      <c r="Q149" s="118"/>
      <c r="R149" s="66">
        <v>0</v>
      </c>
      <c r="S149" s="143">
        <f t="shared" si="258"/>
        <v>0</v>
      </c>
      <c r="T149" s="147">
        <f t="shared" si="259"/>
        <v>0</v>
      </c>
      <c r="U149" s="141">
        <f t="shared" si="260"/>
        <v>0</v>
      </c>
      <c r="V149" s="150">
        <f t="shared" si="261"/>
        <v>0</v>
      </c>
      <c r="X149" s="66">
        <v>0</v>
      </c>
      <c r="Y149" s="143">
        <f t="shared" si="262"/>
        <v>0</v>
      </c>
      <c r="Z149" s="147">
        <f t="shared" si="263"/>
        <v>0</v>
      </c>
      <c r="AA149" s="66">
        <v>0</v>
      </c>
      <c r="AB149" s="143">
        <f t="shared" si="264"/>
        <v>0</v>
      </c>
      <c r="AC149" s="147">
        <f t="shared" si="265"/>
        <v>0</v>
      </c>
      <c r="AD149" s="66">
        <v>0</v>
      </c>
      <c r="AE149" s="143">
        <f t="shared" si="266"/>
        <v>0</v>
      </c>
      <c r="AF149" s="147">
        <f t="shared" si="267"/>
        <v>0</v>
      </c>
      <c r="AG149" s="66">
        <v>0</v>
      </c>
      <c r="AH149" s="143">
        <f t="shared" si="268"/>
        <v>0</v>
      </c>
      <c r="AI149" s="147">
        <f t="shared" si="269"/>
        <v>0</v>
      </c>
      <c r="AJ149" s="66">
        <v>0</v>
      </c>
      <c r="AK149" s="143">
        <f t="shared" si="270"/>
        <v>0</v>
      </c>
      <c r="AL149" s="147">
        <f t="shared" si="271"/>
        <v>0</v>
      </c>
      <c r="AM149" s="151">
        <f t="shared" si="272"/>
        <v>0</v>
      </c>
      <c r="AN149" s="150">
        <f t="shared" si="273"/>
        <v>0</v>
      </c>
    </row>
    <row r="150" spans="1:40" outlineLevel="1">
      <c r="B150" s="40" t="s">
        <v>77</v>
      </c>
      <c r="C150" s="52" t="s">
        <v>94</v>
      </c>
      <c r="D150" s="66">
        <v>0</v>
      </c>
      <c r="E150" s="67">
        <v>0</v>
      </c>
      <c r="F150" s="66">
        <v>0</v>
      </c>
      <c r="G150" s="143">
        <f t="shared" si="252"/>
        <v>0</v>
      </c>
      <c r="H150" s="147">
        <f t="shared" si="253"/>
        <v>0</v>
      </c>
      <c r="I150" s="66">
        <v>0</v>
      </c>
      <c r="J150" s="143">
        <f t="shared" si="254"/>
        <v>0</v>
      </c>
      <c r="K150" s="147">
        <f t="shared" si="255"/>
        <v>0</v>
      </c>
      <c r="L150" s="66">
        <v>0</v>
      </c>
      <c r="M150" s="143">
        <f t="shared" si="256"/>
        <v>0</v>
      </c>
      <c r="N150" s="147">
        <f t="shared" si="257"/>
        <v>0</v>
      </c>
      <c r="O150" s="66">
        <v>0</v>
      </c>
      <c r="P150" s="116"/>
      <c r="Q150" s="118"/>
      <c r="R150" s="66">
        <v>0</v>
      </c>
      <c r="S150" s="143">
        <f t="shared" si="258"/>
        <v>0</v>
      </c>
      <c r="T150" s="147">
        <f t="shared" si="259"/>
        <v>0</v>
      </c>
      <c r="U150" s="141">
        <f t="shared" si="260"/>
        <v>0</v>
      </c>
      <c r="V150" s="150">
        <f t="shared" si="261"/>
        <v>0</v>
      </c>
      <c r="X150" s="66">
        <v>0</v>
      </c>
      <c r="Y150" s="143">
        <f t="shared" si="262"/>
        <v>0</v>
      </c>
      <c r="Z150" s="147">
        <f t="shared" si="263"/>
        <v>0</v>
      </c>
      <c r="AA150" s="66">
        <v>0</v>
      </c>
      <c r="AB150" s="143">
        <f t="shared" si="264"/>
        <v>0</v>
      </c>
      <c r="AC150" s="147">
        <f t="shared" si="265"/>
        <v>0</v>
      </c>
      <c r="AD150" s="66">
        <v>0</v>
      </c>
      <c r="AE150" s="143">
        <f t="shared" si="266"/>
        <v>0</v>
      </c>
      <c r="AF150" s="147">
        <f t="shared" si="267"/>
        <v>0</v>
      </c>
      <c r="AG150" s="66">
        <v>0</v>
      </c>
      <c r="AH150" s="143">
        <f t="shared" si="268"/>
        <v>0</v>
      </c>
      <c r="AI150" s="147">
        <f t="shared" si="269"/>
        <v>0</v>
      </c>
      <c r="AJ150" s="66">
        <v>0</v>
      </c>
      <c r="AK150" s="143">
        <f t="shared" si="270"/>
        <v>0</v>
      </c>
      <c r="AL150" s="147">
        <f t="shared" si="271"/>
        <v>0</v>
      </c>
      <c r="AM150" s="151">
        <f t="shared" si="272"/>
        <v>0</v>
      </c>
      <c r="AN150" s="150">
        <f t="shared" si="273"/>
        <v>0</v>
      </c>
    </row>
    <row r="151" spans="1:40" outlineLevel="1">
      <c r="B151" s="40" t="s">
        <v>78</v>
      </c>
      <c r="C151" s="52" t="s">
        <v>94</v>
      </c>
      <c r="D151" s="66">
        <v>0</v>
      </c>
      <c r="E151" s="67">
        <v>0</v>
      </c>
      <c r="F151" s="66">
        <v>0</v>
      </c>
      <c r="G151" s="143">
        <f t="shared" si="252"/>
        <v>0</v>
      </c>
      <c r="H151" s="147">
        <f t="shared" si="253"/>
        <v>0</v>
      </c>
      <c r="I151" s="66">
        <v>0</v>
      </c>
      <c r="J151" s="143">
        <f t="shared" si="254"/>
        <v>0</v>
      </c>
      <c r="K151" s="147">
        <f t="shared" si="255"/>
        <v>0</v>
      </c>
      <c r="L151" s="66">
        <v>0</v>
      </c>
      <c r="M151" s="143">
        <f t="shared" si="256"/>
        <v>0</v>
      </c>
      <c r="N151" s="147">
        <f t="shared" si="257"/>
        <v>0</v>
      </c>
      <c r="O151" s="66">
        <v>0</v>
      </c>
      <c r="P151" s="116"/>
      <c r="Q151" s="118"/>
      <c r="R151" s="66">
        <v>0</v>
      </c>
      <c r="S151" s="143">
        <f t="shared" si="258"/>
        <v>0</v>
      </c>
      <c r="T151" s="147">
        <f t="shared" si="259"/>
        <v>0</v>
      </c>
      <c r="U151" s="141">
        <f t="shared" si="260"/>
        <v>0</v>
      </c>
      <c r="V151" s="150">
        <f t="shared" si="261"/>
        <v>0</v>
      </c>
      <c r="X151" s="66">
        <v>0</v>
      </c>
      <c r="Y151" s="143">
        <f t="shared" si="262"/>
        <v>0</v>
      </c>
      <c r="Z151" s="147">
        <f t="shared" si="263"/>
        <v>0</v>
      </c>
      <c r="AA151" s="66">
        <v>0</v>
      </c>
      <c r="AB151" s="143">
        <f t="shared" si="264"/>
        <v>0</v>
      </c>
      <c r="AC151" s="147">
        <f t="shared" si="265"/>
        <v>0</v>
      </c>
      <c r="AD151" s="66">
        <v>0</v>
      </c>
      <c r="AE151" s="143">
        <f t="shared" si="266"/>
        <v>0</v>
      </c>
      <c r="AF151" s="147">
        <f t="shared" si="267"/>
        <v>0</v>
      </c>
      <c r="AG151" s="66">
        <v>0</v>
      </c>
      <c r="AH151" s="143">
        <f t="shared" si="268"/>
        <v>0</v>
      </c>
      <c r="AI151" s="147">
        <f t="shared" si="269"/>
        <v>0</v>
      </c>
      <c r="AJ151" s="66">
        <v>0</v>
      </c>
      <c r="AK151" s="143">
        <f t="shared" si="270"/>
        <v>0</v>
      </c>
      <c r="AL151" s="147">
        <f t="shared" si="271"/>
        <v>0</v>
      </c>
      <c r="AM151" s="151">
        <f t="shared" si="272"/>
        <v>0</v>
      </c>
      <c r="AN151" s="150">
        <f t="shared" si="273"/>
        <v>0</v>
      </c>
    </row>
    <row r="152" spans="1:40" outlineLevel="1">
      <c r="B152" s="40" t="s">
        <v>79</v>
      </c>
      <c r="C152" s="52" t="s">
        <v>94</v>
      </c>
      <c r="D152" s="66">
        <v>0</v>
      </c>
      <c r="E152" s="67">
        <v>0</v>
      </c>
      <c r="F152" s="66">
        <v>0</v>
      </c>
      <c r="G152" s="143">
        <f t="shared" si="252"/>
        <v>0</v>
      </c>
      <c r="H152" s="147">
        <f t="shared" si="253"/>
        <v>0</v>
      </c>
      <c r="I152" s="66">
        <v>0</v>
      </c>
      <c r="J152" s="143">
        <f t="shared" si="254"/>
        <v>0</v>
      </c>
      <c r="K152" s="147">
        <f t="shared" si="255"/>
        <v>0</v>
      </c>
      <c r="L152" s="66">
        <v>0</v>
      </c>
      <c r="M152" s="143">
        <f t="shared" si="256"/>
        <v>0</v>
      </c>
      <c r="N152" s="147">
        <f t="shared" si="257"/>
        <v>0</v>
      </c>
      <c r="O152" s="66">
        <v>0</v>
      </c>
      <c r="P152" s="116"/>
      <c r="Q152" s="118"/>
      <c r="R152" s="66">
        <v>0</v>
      </c>
      <c r="S152" s="143">
        <f t="shared" si="258"/>
        <v>0</v>
      </c>
      <c r="T152" s="147">
        <f t="shared" si="259"/>
        <v>0</v>
      </c>
      <c r="U152" s="141">
        <f t="shared" si="260"/>
        <v>0</v>
      </c>
      <c r="V152" s="150">
        <f t="shared" si="261"/>
        <v>0</v>
      </c>
      <c r="X152" s="66">
        <v>0</v>
      </c>
      <c r="Y152" s="143">
        <f t="shared" si="262"/>
        <v>0</v>
      </c>
      <c r="Z152" s="147">
        <f t="shared" si="263"/>
        <v>0</v>
      </c>
      <c r="AA152" s="66">
        <v>0</v>
      </c>
      <c r="AB152" s="143">
        <f t="shared" si="264"/>
        <v>0</v>
      </c>
      <c r="AC152" s="147">
        <f t="shared" si="265"/>
        <v>0</v>
      </c>
      <c r="AD152" s="66">
        <v>0</v>
      </c>
      <c r="AE152" s="143">
        <f t="shared" si="266"/>
        <v>0</v>
      </c>
      <c r="AF152" s="147">
        <f t="shared" si="267"/>
        <v>0</v>
      </c>
      <c r="AG152" s="66">
        <v>0</v>
      </c>
      <c r="AH152" s="143">
        <f t="shared" si="268"/>
        <v>0</v>
      </c>
      <c r="AI152" s="147">
        <f t="shared" si="269"/>
        <v>0</v>
      </c>
      <c r="AJ152" s="66">
        <v>0</v>
      </c>
      <c r="AK152" s="143">
        <f t="shared" si="270"/>
        <v>0</v>
      </c>
      <c r="AL152" s="147">
        <f t="shared" si="271"/>
        <v>0</v>
      </c>
      <c r="AM152" s="151">
        <f t="shared" si="272"/>
        <v>0</v>
      </c>
      <c r="AN152" s="150">
        <f t="shared" si="273"/>
        <v>0</v>
      </c>
    </row>
    <row r="153" spans="1:40" outlineLevel="1">
      <c r="B153" s="40" t="s">
        <v>80</v>
      </c>
      <c r="C153" s="52" t="s">
        <v>94</v>
      </c>
      <c r="D153" s="66">
        <v>0</v>
      </c>
      <c r="E153" s="67">
        <v>0</v>
      </c>
      <c r="F153" s="66">
        <v>0</v>
      </c>
      <c r="G153" s="143">
        <f t="shared" si="252"/>
        <v>0</v>
      </c>
      <c r="H153" s="147">
        <f t="shared" si="253"/>
        <v>0</v>
      </c>
      <c r="I153" s="66">
        <v>0</v>
      </c>
      <c r="J153" s="143">
        <f t="shared" si="254"/>
        <v>0</v>
      </c>
      <c r="K153" s="147">
        <f t="shared" si="255"/>
        <v>0</v>
      </c>
      <c r="L153" s="66">
        <v>0</v>
      </c>
      <c r="M153" s="143">
        <f t="shared" si="256"/>
        <v>0</v>
      </c>
      <c r="N153" s="147">
        <f t="shared" si="257"/>
        <v>0</v>
      </c>
      <c r="O153" s="66">
        <v>0</v>
      </c>
      <c r="P153" s="116"/>
      <c r="Q153" s="118"/>
      <c r="R153" s="66">
        <v>0</v>
      </c>
      <c r="S153" s="143">
        <f t="shared" si="258"/>
        <v>0</v>
      </c>
      <c r="T153" s="147">
        <f t="shared" si="259"/>
        <v>0</v>
      </c>
      <c r="U153" s="141">
        <f t="shared" si="260"/>
        <v>0</v>
      </c>
      <c r="V153" s="150">
        <f t="shared" si="261"/>
        <v>0</v>
      </c>
      <c r="X153" s="66">
        <v>0</v>
      </c>
      <c r="Y153" s="143">
        <f t="shared" si="262"/>
        <v>0</v>
      </c>
      <c r="Z153" s="147">
        <f t="shared" si="263"/>
        <v>0</v>
      </c>
      <c r="AA153" s="66">
        <v>0</v>
      </c>
      <c r="AB153" s="143">
        <f t="shared" si="264"/>
        <v>0</v>
      </c>
      <c r="AC153" s="147">
        <f t="shared" si="265"/>
        <v>0</v>
      </c>
      <c r="AD153" s="66">
        <v>0</v>
      </c>
      <c r="AE153" s="143">
        <f t="shared" si="266"/>
        <v>0</v>
      </c>
      <c r="AF153" s="147">
        <f t="shared" si="267"/>
        <v>0</v>
      </c>
      <c r="AG153" s="66">
        <v>0</v>
      </c>
      <c r="AH153" s="143">
        <f t="shared" si="268"/>
        <v>0</v>
      </c>
      <c r="AI153" s="147">
        <f t="shared" si="269"/>
        <v>0</v>
      </c>
      <c r="AJ153" s="66">
        <v>0</v>
      </c>
      <c r="AK153" s="143">
        <f t="shared" si="270"/>
        <v>0</v>
      </c>
      <c r="AL153" s="147">
        <f t="shared" si="271"/>
        <v>0</v>
      </c>
      <c r="AM153" s="151">
        <f t="shared" si="272"/>
        <v>0</v>
      </c>
      <c r="AN153" s="150">
        <f t="shared" si="273"/>
        <v>0</v>
      </c>
    </row>
    <row r="154" spans="1:40" outlineLevel="1">
      <c r="B154" s="40" t="s">
        <v>81</v>
      </c>
      <c r="C154" s="52" t="s">
        <v>94</v>
      </c>
      <c r="D154" s="66">
        <v>0</v>
      </c>
      <c r="E154" s="67">
        <v>0</v>
      </c>
      <c r="F154" s="66">
        <v>0</v>
      </c>
      <c r="G154" s="143">
        <f t="shared" si="252"/>
        <v>0</v>
      </c>
      <c r="H154" s="147">
        <f t="shared" si="253"/>
        <v>0</v>
      </c>
      <c r="I154" s="66">
        <v>0</v>
      </c>
      <c r="J154" s="143">
        <f t="shared" si="254"/>
        <v>0</v>
      </c>
      <c r="K154" s="147">
        <f t="shared" si="255"/>
        <v>0</v>
      </c>
      <c r="L154" s="66">
        <v>0</v>
      </c>
      <c r="M154" s="143">
        <f t="shared" si="256"/>
        <v>0</v>
      </c>
      <c r="N154" s="147">
        <f t="shared" si="257"/>
        <v>0</v>
      </c>
      <c r="O154" s="66">
        <v>0</v>
      </c>
      <c r="P154" s="116"/>
      <c r="Q154" s="118"/>
      <c r="R154" s="66">
        <v>0</v>
      </c>
      <c r="S154" s="143">
        <f t="shared" si="258"/>
        <v>0</v>
      </c>
      <c r="T154" s="147">
        <f t="shared" si="259"/>
        <v>0</v>
      </c>
      <c r="U154" s="141">
        <f t="shared" si="260"/>
        <v>0</v>
      </c>
      <c r="V154" s="150">
        <f t="shared" si="261"/>
        <v>0</v>
      </c>
      <c r="X154" s="66">
        <v>0</v>
      </c>
      <c r="Y154" s="143">
        <f t="shared" si="262"/>
        <v>0</v>
      </c>
      <c r="Z154" s="147">
        <f t="shared" si="263"/>
        <v>0</v>
      </c>
      <c r="AA154" s="66">
        <v>0</v>
      </c>
      <c r="AB154" s="143">
        <f t="shared" si="264"/>
        <v>0</v>
      </c>
      <c r="AC154" s="147">
        <f t="shared" si="265"/>
        <v>0</v>
      </c>
      <c r="AD154" s="66">
        <v>0</v>
      </c>
      <c r="AE154" s="143">
        <f t="shared" si="266"/>
        <v>0</v>
      </c>
      <c r="AF154" s="147">
        <f t="shared" si="267"/>
        <v>0</v>
      </c>
      <c r="AG154" s="66">
        <v>0</v>
      </c>
      <c r="AH154" s="143">
        <f t="shared" si="268"/>
        <v>0</v>
      </c>
      <c r="AI154" s="147">
        <f t="shared" si="269"/>
        <v>0</v>
      </c>
      <c r="AJ154" s="66">
        <v>0</v>
      </c>
      <c r="AK154" s="143">
        <f t="shared" si="270"/>
        <v>0</v>
      </c>
      <c r="AL154" s="147">
        <f t="shared" si="271"/>
        <v>0</v>
      </c>
      <c r="AM154" s="151">
        <f t="shared" si="272"/>
        <v>0</v>
      </c>
      <c r="AN154" s="150">
        <f t="shared" si="273"/>
        <v>0</v>
      </c>
    </row>
    <row r="155" spans="1:40" s="43" customFormat="1" outlineLevel="1">
      <c r="A155"/>
      <c r="B155" s="40" t="s">
        <v>82</v>
      </c>
      <c r="C155" s="52" t="s">
        <v>94</v>
      </c>
      <c r="D155" s="66">
        <v>0</v>
      </c>
      <c r="E155" s="67">
        <v>0</v>
      </c>
      <c r="F155" s="66">
        <v>0</v>
      </c>
      <c r="G155" s="143">
        <f t="shared" si="252"/>
        <v>0</v>
      </c>
      <c r="H155" s="147">
        <f t="shared" si="253"/>
        <v>0</v>
      </c>
      <c r="I155" s="66">
        <v>0</v>
      </c>
      <c r="J155" s="143">
        <f t="shared" si="254"/>
        <v>0</v>
      </c>
      <c r="K155" s="147">
        <f t="shared" si="255"/>
        <v>0</v>
      </c>
      <c r="L155" s="66">
        <v>0</v>
      </c>
      <c r="M155" s="143">
        <f t="shared" si="256"/>
        <v>0</v>
      </c>
      <c r="N155" s="147">
        <f t="shared" si="257"/>
        <v>0</v>
      </c>
      <c r="O155" s="66">
        <v>0</v>
      </c>
      <c r="P155" s="117"/>
      <c r="Q155" s="118"/>
      <c r="R155" s="66">
        <v>0</v>
      </c>
      <c r="S155" s="143">
        <f t="shared" si="258"/>
        <v>0</v>
      </c>
      <c r="T155" s="147">
        <f t="shared" si="259"/>
        <v>0</v>
      </c>
      <c r="U155" s="141">
        <f t="shared" si="260"/>
        <v>0</v>
      </c>
      <c r="V155" s="150">
        <f t="shared" si="261"/>
        <v>0</v>
      </c>
      <c r="W155"/>
      <c r="X155" s="66">
        <v>0</v>
      </c>
      <c r="Y155" s="143">
        <f t="shared" si="262"/>
        <v>0</v>
      </c>
      <c r="Z155" s="147">
        <f t="shared" si="263"/>
        <v>0</v>
      </c>
      <c r="AA155" s="66">
        <v>0</v>
      </c>
      <c r="AB155" s="143">
        <f t="shared" si="264"/>
        <v>0</v>
      </c>
      <c r="AC155" s="147">
        <f t="shared" si="265"/>
        <v>0</v>
      </c>
      <c r="AD155" s="66">
        <v>0</v>
      </c>
      <c r="AE155" s="143">
        <f t="shared" si="266"/>
        <v>0</v>
      </c>
      <c r="AF155" s="147">
        <f t="shared" si="267"/>
        <v>0</v>
      </c>
      <c r="AG155" s="66">
        <v>0</v>
      </c>
      <c r="AH155" s="143">
        <f t="shared" si="268"/>
        <v>0</v>
      </c>
      <c r="AI155" s="147">
        <f t="shared" si="269"/>
        <v>0</v>
      </c>
      <c r="AJ155" s="66">
        <v>0</v>
      </c>
      <c r="AK155" s="143">
        <f t="shared" si="270"/>
        <v>0</v>
      </c>
      <c r="AL155" s="147">
        <f t="shared" si="271"/>
        <v>0</v>
      </c>
      <c r="AM155" s="151">
        <f t="shared" si="272"/>
        <v>0</v>
      </c>
      <c r="AN155" s="150">
        <f t="shared" si="273"/>
        <v>0</v>
      </c>
    </row>
    <row r="156" spans="1:40" s="43" customFormat="1" outlineLevel="1">
      <c r="A156"/>
      <c r="B156" s="40" t="s">
        <v>83</v>
      </c>
      <c r="C156" s="52" t="s">
        <v>94</v>
      </c>
      <c r="D156" s="66">
        <v>0</v>
      </c>
      <c r="E156" s="67">
        <v>0</v>
      </c>
      <c r="F156" s="66">
        <v>0</v>
      </c>
      <c r="G156" s="143">
        <f t="shared" si="252"/>
        <v>0</v>
      </c>
      <c r="H156" s="147">
        <f t="shared" si="253"/>
        <v>0</v>
      </c>
      <c r="I156" s="66">
        <v>0</v>
      </c>
      <c r="J156" s="143">
        <f t="shared" si="254"/>
        <v>0</v>
      </c>
      <c r="K156" s="147">
        <f t="shared" si="255"/>
        <v>0</v>
      </c>
      <c r="L156" s="66">
        <v>0</v>
      </c>
      <c r="M156" s="143">
        <f t="shared" si="256"/>
        <v>0</v>
      </c>
      <c r="N156" s="147">
        <f t="shared" si="257"/>
        <v>0</v>
      </c>
      <c r="O156" s="66">
        <v>0</v>
      </c>
      <c r="P156" s="117"/>
      <c r="Q156" s="118"/>
      <c r="R156" s="66">
        <v>0</v>
      </c>
      <c r="S156" s="143">
        <f t="shared" si="258"/>
        <v>0</v>
      </c>
      <c r="T156" s="147">
        <f t="shared" si="259"/>
        <v>0</v>
      </c>
      <c r="U156" s="141">
        <f t="shared" si="260"/>
        <v>0</v>
      </c>
      <c r="V156" s="150">
        <f t="shared" si="261"/>
        <v>0</v>
      </c>
      <c r="W156"/>
      <c r="X156" s="66">
        <v>0</v>
      </c>
      <c r="Y156" s="143">
        <f t="shared" si="262"/>
        <v>0</v>
      </c>
      <c r="Z156" s="147">
        <f t="shared" si="263"/>
        <v>0</v>
      </c>
      <c r="AA156" s="66">
        <v>0</v>
      </c>
      <c r="AB156" s="143">
        <f t="shared" si="264"/>
        <v>0</v>
      </c>
      <c r="AC156" s="147">
        <f t="shared" si="265"/>
        <v>0</v>
      </c>
      <c r="AD156" s="66">
        <v>0</v>
      </c>
      <c r="AE156" s="143">
        <f t="shared" si="266"/>
        <v>0</v>
      </c>
      <c r="AF156" s="147">
        <f t="shared" si="267"/>
        <v>0</v>
      </c>
      <c r="AG156" s="66">
        <v>0</v>
      </c>
      <c r="AH156" s="143">
        <f t="shared" si="268"/>
        <v>0</v>
      </c>
      <c r="AI156" s="147">
        <f t="shared" si="269"/>
        <v>0</v>
      </c>
      <c r="AJ156" s="66">
        <v>0</v>
      </c>
      <c r="AK156" s="143">
        <f t="shared" si="270"/>
        <v>0</v>
      </c>
      <c r="AL156" s="147">
        <f t="shared" si="271"/>
        <v>0</v>
      </c>
      <c r="AM156" s="151">
        <f t="shared" si="272"/>
        <v>0</v>
      </c>
      <c r="AN156" s="150">
        <f t="shared" si="273"/>
        <v>0</v>
      </c>
    </row>
    <row r="157" spans="1:40" outlineLevel="1">
      <c r="B157" s="40" t="s">
        <v>84</v>
      </c>
      <c r="C157" s="52" t="s">
        <v>94</v>
      </c>
      <c r="D157" s="66">
        <v>0</v>
      </c>
      <c r="E157" s="67">
        <v>0</v>
      </c>
      <c r="F157" s="66">
        <v>0</v>
      </c>
      <c r="G157" s="143">
        <f t="shared" si="252"/>
        <v>0</v>
      </c>
      <c r="H157" s="147">
        <f t="shared" si="253"/>
        <v>0</v>
      </c>
      <c r="I157" s="66">
        <v>0</v>
      </c>
      <c r="J157" s="143">
        <f t="shared" si="254"/>
        <v>0</v>
      </c>
      <c r="K157" s="147">
        <f t="shared" si="255"/>
        <v>0</v>
      </c>
      <c r="L157" s="66">
        <v>0</v>
      </c>
      <c r="M157" s="143">
        <f t="shared" si="256"/>
        <v>0</v>
      </c>
      <c r="N157" s="147">
        <f t="shared" si="257"/>
        <v>0</v>
      </c>
      <c r="O157" s="66">
        <v>0</v>
      </c>
      <c r="P157" s="116"/>
      <c r="Q157" s="118"/>
      <c r="R157" s="66">
        <v>0</v>
      </c>
      <c r="S157" s="143">
        <f t="shared" si="258"/>
        <v>0</v>
      </c>
      <c r="T157" s="147">
        <f t="shared" si="259"/>
        <v>0</v>
      </c>
      <c r="U157" s="141">
        <f t="shared" si="260"/>
        <v>0</v>
      </c>
      <c r="V157" s="150">
        <f t="shared" si="261"/>
        <v>0</v>
      </c>
      <c r="X157" s="66">
        <v>0</v>
      </c>
      <c r="Y157" s="143">
        <f t="shared" si="262"/>
        <v>0</v>
      </c>
      <c r="Z157" s="147">
        <f t="shared" si="263"/>
        <v>0</v>
      </c>
      <c r="AA157" s="66">
        <v>0</v>
      </c>
      <c r="AB157" s="143">
        <f t="shared" si="264"/>
        <v>0</v>
      </c>
      <c r="AC157" s="147">
        <f t="shared" si="265"/>
        <v>0</v>
      </c>
      <c r="AD157" s="66">
        <v>0</v>
      </c>
      <c r="AE157" s="143">
        <f t="shared" si="266"/>
        <v>0</v>
      </c>
      <c r="AF157" s="147">
        <f t="shared" si="267"/>
        <v>0</v>
      </c>
      <c r="AG157" s="66">
        <v>0</v>
      </c>
      <c r="AH157" s="143">
        <f t="shared" si="268"/>
        <v>0</v>
      </c>
      <c r="AI157" s="147">
        <f t="shared" si="269"/>
        <v>0</v>
      </c>
      <c r="AJ157" s="66">
        <v>0</v>
      </c>
      <c r="AK157" s="143">
        <f t="shared" si="270"/>
        <v>0</v>
      </c>
      <c r="AL157" s="147">
        <f t="shared" si="271"/>
        <v>0</v>
      </c>
      <c r="AM157" s="151">
        <f t="shared" si="272"/>
        <v>0</v>
      </c>
      <c r="AN157" s="150">
        <f t="shared" si="273"/>
        <v>0</v>
      </c>
    </row>
    <row r="158" spans="1:40" s="43" customFormat="1" outlineLevel="1">
      <c r="B158" s="40" t="s">
        <v>86</v>
      </c>
      <c r="C158" s="52" t="s">
        <v>94</v>
      </c>
      <c r="D158" s="66">
        <v>0</v>
      </c>
      <c r="E158" s="67">
        <v>0</v>
      </c>
      <c r="F158" s="66">
        <v>0</v>
      </c>
      <c r="G158" s="143">
        <f t="shared" si="252"/>
        <v>0</v>
      </c>
      <c r="H158" s="147">
        <f t="shared" si="253"/>
        <v>0</v>
      </c>
      <c r="I158" s="66">
        <v>0</v>
      </c>
      <c r="J158" s="143">
        <f t="shared" si="254"/>
        <v>0</v>
      </c>
      <c r="K158" s="147">
        <f t="shared" si="255"/>
        <v>0</v>
      </c>
      <c r="L158" s="66">
        <v>0</v>
      </c>
      <c r="M158" s="143">
        <f t="shared" si="256"/>
        <v>0</v>
      </c>
      <c r="N158" s="147">
        <f t="shared" si="257"/>
        <v>0</v>
      </c>
      <c r="O158" s="66">
        <v>0</v>
      </c>
      <c r="P158" s="117"/>
      <c r="Q158" s="201"/>
      <c r="R158" s="66">
        <v>0</v>
      </c>
      <c r="S158" s="143">
        <f t="shared" si="258"/>
        <v>0</v>
      </c>
      <c r="T158" s="147">
        <f t="shared" si="259"/>
        <v>0</v>
      </c>
      <c r="U158" s="141">
        <f t="shared" si="260"/>
        <v>0</v>
      </c>
      <c r="V158" s="150">
        <f t="shared" si="261"/>
        <v>0</v>
      </c>
      <c r="X158" s="66">
        <v>0</v>
      </c>
      <c r="Y158" s="143">
        <f t="shared" si="262"/>
        <v>0</v>
      </c>
      <c r="Z158" s="147">
        <f t="shared" si="263"/>
        <v>0</v>
      </c>
      <c r="AA158" s="66">
        <v>0</v>
      </c>
      <c r="AB158" s="143">
        <f t="shared" si="264"/>
        <v>0</v>
      </c>
      <c r="AC158" s="147">
        <f t="shared" si="265"/>
        <v>0</v>
      </c>
      <c r="AD158" s="66">
        <v>0</v>
      </c>
      <c r="AE158" s="143">
        <f t="shared" si="266"/>
        <v>0</v>
      </c>
      <c r="AF158" s="147">
        <f t="shared" si="267"/>
        <v>0</v>
      </c>
      <c r="AG158" s="66">
        <v>0</v>
      </c>
      <c r="AH158" s="143">
        <f t="shared" si="268"/>
        <v>0</v>
      </c>
      <c r="AI158" s="147">
        <f t="shared" si="269"/>
        <v>0</v>
      </c>
      <c r="AJ158" s="66">
        <v>0</v>
      </c>
      <c r="AK158" s="143">
        <f t="shared" si="270"/>
        <v>0</v>
      </c>
      <c r="AL158" s="147">
        <f t="shared" si="271"/>
        <v>0</v>
      </c>
      <c r="AM158" s="151">
        <f t="shared" si="272"/>
        <v>0</v>
      </c>
      <c r="AN158" s="150">
        <f t="shared" si="273"/>
        <v>0</v>
      </c>
    </row>
    <row r="159" spans="1:40" outlineLevel="1">
      <c r="B159" s="40" t="s">
        <v>87</v>
      </c>
      <c r="C159" s="52" t="s">
        <v>94</v>
      </c>
      <c r="D159" s="66">
        <v>0</v>
      </c>
      <c r="E159" s="67">
        <v>0</v>
      </c>
      <c r="F159" s="66">
        <v>0</v>
      </c>
      <c r="G159" s="143">
        <f t="shared" si="252"/>
        <v>0</v>
      </c>
      <c r="H159" s="147">
        <f t="shared" si="253"/>
        <v>0</v>
      </c>
      <c r="I159" s="66">
        <v>0</v>
      </c>
      <c r="J159" s="143">
        <f t="shared" si="254"/>
        <v>0</v>
      </c>
      <c r="K159" s="147">
        <f t="shared" si="255"/>
        <v>0</v>
      </c>
      <c r="L159" s="66">
        <v>0</v>
      </c>
      <c r="M159" s="143">
        <f t="shared" si="256"/>
        <v>0</v>
      </c>
      <c r="N159" s="147">
        <f t="shared" si="257"/>
        <v>0</v>
      </c>
      <c r="O159" s="66">
        <v>0</v>
      </c>
      <c r="P159" s="116"/>
      <c r="Q159" s="118"/>
      <c r="R159" s="66">
        <v>0</v>
      </c>
      <c r="S159" s="143">
        <f t="shared" si="258"/>
        <v>0</v>
      </c>
      <c r="T159" s="147">
        <f t="shared" si="259"/>
        <v>0</v>
      </c>
      <c r="U159" s="141">
        <f t="shared" si="260"/>
        <v>0</v>
      </c>
      <c r="V159" s="150">
        <f t="shared" si="261"/>
        <v>0</v>
      </c>
      <c r="X159" s="66">
        <v>0</v>
      </c>
      <c r="Y159" s="143">
        <f t="shared" si="262"/>
        <v>0</v>
      </c>
      <c r="Z159" s="147">
        <f t="shared" si="263"/>
        <v>0</v>
      </c>
      <c r="AA159" s="66">
        <v>0</v>
      </c>
      <c r="AB159" s="143">
        <f t="shared" si="264"/>
        <v>0</v>
      </c>
      <c r="AC159" s="147">
        <f t="shared" si="265"/>
        <v>0</v>
      </c>
      <c r="AD159" s="66">
        <v>0</v>
      </c>
      <c r="AE159" s="143">
        <f t="shared" si="266"/>
        <v>0</v>
      </c>
      <c r="AF159" s="147">
        <f t="shared" si="267"/>
        <v>0</v>
      </c>
      <c r="AG159" s="66">
        <v>0</v>
      </c>
      <c r="AH159" s="143">
        <f t="shared" si="268"/>
        <v>0</v>
      </c>
      <c r="AI159" s="147">
        <f t="shared" si="269"/>
        <v>0</v>
      </c>
      <c r="AJ159" s="66">
        <v>0</v>
      </c>
      <c r="AK159" s="143">
        <f t="shared" si="270"/>
        <v>0</v>
      </c>
      <c r="AL159" s="147">
        <f t="shared" si="271"/>
        <v>0</v>
      </c>
      <c r="AM159" s="151">
        <f t="shared" si="272"/>
        <v>0</v>
      </c>
      <c r="AN159" s="150">
        <f t="shared" si="273"/>
        <v>0</v>
      </c>
    </row>
    <row r="160" spans="1:40" outlineLevel="1">
      <c r="B160" s="40" t="s">
        <v>88</v>
      </c>
      <c r="C160" s="52" t="s">
        <v>94</v>
      </c>
      <c r="D160" s="66">
        <v>0</v>
      </c>
      <c r="E160" s="67">
        <v>0</v>
      </c>
      <c r="F160" s="66">
        <v>0</v>
      </c>
      <c r="G160" s="143">
        <f t="shared" si="252"/>
        <v>0</v>
      </c>
      <c r="H160" s="147">
        <f t="shared" si="253"/>
        <v>0</v>
      </c>
      <c r="I160" s="66">
        <v>0</v>
      </c>
      <c r="J160" s="143">
        <f t="shared" si="254"/>
        <v>0</v>
      </c>
      <c r="K160" s="147">
        <f t="shared" si="255"/>
        <v>0</v>
      </c>
      <c r="L160" s="66">
        <v>0</v>
      </c>
      <c r="M160" s="143">
        <f t="shared" si="256"/>
        <v>0</v>
      </c>
      <c r="N160" s="147">
        <f t="shared" si="257"/>
        <v>0</v>
      </c>
      <c r="O160" s="66">
        <v>0</v>
      </c>
      <c r="P160" s="118"/>
      <c r="Q160" s="118"/>
      <c r="R160" s="66">
        <v>0</v>
      </c>
      <c r="S160" s="143">
        <f t="shared" si="258"/>
        <v>0</v>
      </c>
      <c r="T160" s="147">
        <f t="shared" si="259"/>
        <v>0</v>
      </c>
      <c r="U160" s="141">
        <f t="shared" si="260"/>
        <v>0</v>
      </c>
      <c r="V160" s="150">
        <f t="shared" si="261"/>
        <v>0</v>
      </c>
      <c r="X160" s="66">
        <v>0</v>
      </c>
      <c r="Y160" s="143">
        <f t="shared" si="262"/>
        <v>0</v>
      </c>
      <c r="Z160" s="147">
        <f t="shared" si="263"/>
        <v>0</v>
      </c>
      <c r="AA160" s="66">
        <v>0</v>
      </c>
      <c r="AB160" s="143">
        <f t="shared" si="264"/>
        <v>0</v>
      </c>
      <c r="AC160" s="147">
        <f t="shared" si="265"/>
        <v>0</v>
      </c>
      <c r="AD160" s="66">
        <v>1</v>
      </c>
      <c r="AE160" s="143">
        <f t="shared" si="266"/>
        <v>1</v>
      </c>
      <c r="AF160" s="147">
        <f t="shared" si="267"/>
        <v>0</v>
      </c>
      <c r="AG160" s="66">
        <v>0</v>
      </c>
      <c r="AH160" s="143">
        <f t="shared" si="268"/>
        <v>1</v>
      </c>
      <c r="AI160" s="147">
        <f t="shared" si="269"/>
        <v>0</v>
      </c>
      <c r="AJ160" s="66">
        <v>0</v>
      </c>
      <c r="AK160" s="143">
        <f t="shared" si="270"/>
        <v>1</v>
      </c>
      <c r="AL160" s="147">
        <f t="shared" si="271"/>
        <v>0</v>
      </c>
      <c r="AM160" s="141">
        <f t="shared" si="272"/>
        <v>1</v>
      </c>
      <c r="AN160" s="150">
        <f t="shared" si="273"/>
        <v>0</v>
      </c>
    </row>
    <row r="161" spans="2:40" outlineLevel="1">
      <c r="B161" s="339" t="s">
        <v>95</v>
      </c>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1"/>
    </row>
    <row r="162" spans="2:40" outlineLevel="1">
      <c r="B162" s="40" t="s">
        <v>114</v>
      </c>
      <c r="C162" s="38" t="s">
        <v>94</v>
      </c>
      <c r="D162" s="145">
        <f>SUM(D147:D160)</f>
        <v>0</v>
      </c>
      <c r="E162" s="161">
        <f>SUM(E147:E160)</f>
        <v>0</v>
      </c>
      <c r="F162" s="206">
        <f>SUM(F147:F160)</f>
        <v>0</v>
      </c>
      <c r="G162" s="144">
        <f>SUM(G147:G160)</f>
        <v>0</v>
      </c>
      <c r="H162" s="149">
        <f>IFERROR((G162-E162)/E162,0)</f>
        <v>0</v>
      </c>
      <c r="I162" s="206">
        <f>SUM(I147:I160)</f>
        <v>0</v>
      </c>
      <c r="J162" s="144">
        <f>SUM(J147:J160)</f>
        <v>0</v>
      </c>
      <c r="K162" s="149">
        <f t="shared" si="236"/>
        <v>0</v>
      </c>
      <c r="L162" s="145">
        <f>SUM(L147:L160)</f>
        <v>0</v>
      </c>
      <c r="M162" s="161">
        <f>SUM(M147:M160)</f>
        <v>0</v>
      </c>
      <c r="N162" s="149">
        <f t="shared" si="238"/>
        <v>0</v>
      </c>
      <c r="O162" s="145">
        <f>SUM(O147:O160)</f>
        <v>0</v>
      </c>
      <c r="P162" s="118"/>
      <c r="Q162" s="118"/>
      <c r="R162" s="206">
        <f>SUM(R147:R160)</f>
        <v>0</v>
      </c>
      <c r="S162" s="144">
        <f>SUM(S147:S160)</f>
        <v>0</v>
      </c>
      <c r="T162" s="149">
        <f>IFERROR((S162-M162)/M162,0)</f>
        <v>0</v>
      </c>
      <c r="U162" s="145">
        <f>SUM(U147:U160)</f>
        <v>0</v>
      </c>
      <c r="V162" s="150">
        <f>IFERROR((S162/E162)^(1/4)-1,0)</f>
        <v>0</v>
      </c>
      <c r="X162" s="206">
        <f>SUM(X147:X160)</f>
        <v>0</v>
      </c>
      <c r="Y162" s="144">
        <f>SUM(Y147:Y160)</f>
        <v>0</v>
      </c>
      <c r="Z162" s="149">
        <f>IFERROR((Y162-S162)/S162,0)</f>
        <v>0</v>
      </c>
      <c r="AA162" s="206">
        <f>SUM(AA147:AA160)</f>
        <v>0</v>
      </c>
      <c r="AB162" s="144">
        <f>SUM(AB147:AB160)</f>
        <v>0</v>
      </c>
      <c r="AC162" s="149">
        <f t="shared" ref="AC162" si="274">IFERROR((AB162-Y162)/Y162,0)</f>
        <v>0</v>
      </c>
      <c r="AD162" s="206">
        <f>SUM(AD147:AD160)</f>
        <v>1</v>
      </c>
      <c r="AE162" s="144">
        <f>SUM(AE147:AE160)</f>
        <v>1</v>
      </c>
      <c r="AF162" s="149">
        <f t="shared" ref="AF162" si="275">IFERROR((AE162-AB162)/AB162,0)</f>
        <v>0</v>
      </c>
      <c r="AG162" s="145">
        <f>SUM(AG147:AG160)</f>
        <v>0</v>
      </c>
      <c r="AH162" s="161">
        <f>SUM(AH147:AH160)</f>
        <v>1</v>
      </c>
      <c r="AI162" s="149">
        <f t="shared" ref="AI162" si="276">IFERROR((AH162-AE162)/AE162,0)</f>
        <v>0</v>
      </c>
      <c r="AJ162" s="206">
        <f>SUM(AJ147:AJ160)</f>
        <v>0</v>
      </c>
      <c r="AK162" s="144">
        <f>SUM(AK147:AK160)</f>
        <v>1</v>
      </c>
      <c r="AL162" s="149">
        <f t="shared" ref="AL162" si="277">IFERROR((AK162-AH162)/AH162,0)</f>
        <v>0</v>
      </c>
      <c r="AM162" s="145">
        <f>SUM(AM147:AM160)</f>
        <v>1</v>
      </c>
      <c r="AN162" s="150">
        <f t="shared" ref="AN162" si="278">IFERROR((AK162/Y162)^(1/4)-1,0)</f>
        <v>0</v>
      </c>
    </row>
    <row r="164" spans="2:40" ht="17.25" customHeight="1">
      <c r="B164" s="332" t="s">
        <v>121</v>
      </c>
      <c r="C164" s="332"/>
      <c r="D164" s="332"/>
      <c r="E164" s="332"/>
      <c r="F164" s="332"/>
      <c r="G164" s="332"/>
      <c r="H164" s="332"/>
      <c r="I164" s="332"/>
      <c r="J164" s="332"/>
      <c r="K164" s="332"/>
      <c r="L164" s="332"/>
      <c r="M164" s="332"/>
      <c r="N164" s="332"/>
      <c r="O164" s="332"/>
      <c r="P164" s="332"/>
      <c r="Q164" s="332"/>
      <c r="R164" s="332"/>
      <c r="S164" s="332"/>
      <c r="T164" s="332"/>
      <c r="U164" s="332"/>
      <c r="V164" s="332"/>
      <c r="W164" s="332"/>
      <c r="X164" s="332"/>
      <c r="Y164" s="332"/>
      <c r="Z164" s="332"/>
      <c r="AA164" s="332"/>
      <c r="AB164" s="332"/>
      <c r="AC164" s="332"/>
      <c r="AD164" s="332"/>
      <c r="AE164" s="332"/>
      <c r="AF164" s="332"/>
      <c r="AG164" s="332"/>
      <c r="AH164" s="332"/>
      <c r="AI164" s="332"/>
      <c r="AJ164" s="332"/>
      <c r="AK164" s="332"/>
      <c r="AL164" s="332"/>
      <c r="AM164" s="332"/>
      <c r="AN164" s="342"/>
    </row>
    <row r="165" spans="2:40" ht="5.45" customHeight="1" outlineLevel="1">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row>
    <row r="166" spans="2:40" ht="15" customHeight="1" outlineLevel="1">
      <c r="B166" s="343"/>
      <c r="C166" s="344" t="s">
        <v>93</v>
      </c>
      <c r="D166" s="347" t="s">
        <v>106</v>
      </c>
      <c r="E166" s="348"/>
      <c r="F166" s="348"/>
      <c r="G166" s="348"/>
      <c r="H166" s="348"/>
      <c r="I166" s="348"/>
      <c r="J166" s="348"/>
      <c r="K166" s="348"/>
      <c r="L166" s="348"/>
      <c r="M166" s="348"/>
      <c r="N166" s="348"/>
      <c r="O166" s="348"/>
      <c r="P166" s="348"/>
      <c r="Q166" s="349"/>
      <c r="R166" s="347"/>
      <c r="S166" s="348"/>
      <c r="T166" s="349"/>
      <c r="U166" s="355" t="str">
        <f xml:space="preserve"> D167&amp;" - "&amp;R167</f>
        <v>2019 - 2023</v>
      </c>
      <c r="V166" s="356"/>
      <c r="X166" s="347" t="s">
        <v>107</v>
      </c>
      <c r="Y166" s="348"/>
      <c r="Z166" s="348"/>
      <c r="AA166" s="348"/>
      <c r="AB166" s="348"/>
      <c r="AC166" s="348"/>
      <c r="AD166" s="348"/>
      <c r="AE166" s="348"/>
      <c r="AF166" s="348"/>
      <c r="AG166" s="348"/>
      <c r="AH166" s="348"/>
      <c r="AI166" s="348"/>
      <c r="AJ166" s="348"/>
      <c r="AK166" s="348"/>
      <c r="AL166" s="348"/>
      <c r="AM166" s="348"/>
      <c r="AN166" s="350"/>
    </row>
    <row r="167" spans="2:40" ht="15" customHeight="1" outlineLevel="1">
      <c r="B167" s="343"/>
      <c r="C167" s="345"/>
      <c r="D167" s="347">
        <f>$C$3-5</f>
        <v>2019</v>
      </c>
      <c r="E167" s="349"/>
      <c r="F167" s="347">
        <f>$C$3-4</f>
        <v>2020</v>
      </c>
      <c r="G167" s="348"/>
      <c r="H167" s="349"/>
      <c r="I167" s="347">
        <f>$C$3-3</f>
        <v>2021</v>
      </c>
      <c r="J167" s="348"/>
      <c r="K167" s="349"/>
      <c r="L167" s="347">
        <f>$C$3-2</f>
        <v>2022</v>
      </c>
      <c r="M167" s="348"/>
      <c r="N167" s="349"/>
      <c r="O167" s="347" t="str">
        <f>$C$3-1&amp;""&amp;" ("&amp;"Σεπ"&amp;")"</f>
        <v>2023 (Σεπ)</v>
      </c>
      <c r="P167" s="348"/>
      <c r="Q167" s="349"/>
      <c r="R167" s="347">
        <f>$C$3-1</f>
        <v>2023</v>
      </c>
      <c r="S167" s="348"/>
      <c r="T167" s="349"/>
      <c r="U167" s="357"/>
      <c r="V167" s="358"/>
      <c r="X167" s="347">
        <f>$C$3</f>
        <v>2024</v>
      </c>
      <c r="Y167" s="348"/>
      <c r="Z167" s="349"/>
      <c r="AA167" s="347">
        <f>$C$3+1</f>
        <v>2025</v>
      </c>
      <c r="AB167" s="348"/>
      <c r="AC167" s="349"/>
      <c r="AD167" s="347">
        <f>$C$3+2</f>
        <v>2026</v>
      </c>
      <c r="AE167" s="348"/>
      <c r="AF167" s="349"/>
      <c r="AG167" s="347">
        <f>$C$3+3</f>
        <v>2027</v>
      </c>
      <c r="AH167" s="348"/>
      <c r="AI167" s="349"/>
      <c r="AJ167" s="347">
        <f>$C$3+4</f>
        <v>2028</v>
      </c>
      <c r="AK167" s="348"/>
      <c r="AL167" s="349"/>
      <c r="AM167" s="337" t="str">
        <f>X167&amp;" - "&amp;AJ167</f>
        <v>2024 - 2028</v>
      </c>
      <c r="AN167" s="338"/>
    </row>
    <row r="168" spans="2:40" ht="29.1" outlineLevel="1">
      <c r="B168" s="343"/>
      <c r="C168" s="346"/>
      <c r="D168" s="54" t="s">
        <v>108</v>
      </c>
      <c r="E168" s="55" t="s">
        <v>109</v>
      </c>
      <c r="F168" s="54" t="s">
        <v>108</v>
      </c>
      <c r="G168" s="9" t="s">
        <v>109</v>
      </c>
      <c r="H168" s="55" t="s">
        <v>110</v>
      </c>
      <c r="I168" s="54" t="s">
        <v>108</v>
      </c>
      <c r="J168" s="9" t="s">
        <v>109</v>
      </c>
      <c r="K168" s="55" t="s">
        <v>110</v>
      </c>
      <c r="L168" s="54" t="s">
        <v>108</v>
      </c>
      <c r="M168" s="9" t="s">
        <v>109</v>
      </c>
      <c r="N168" s="55" t="s">
        <v>110</v>
      </c>
      <c r="O168" s="54" t="s">
        <v>108</v>
      </c>
      <c r="P168" s="9" t="s">
        <v>109</v>
      </c>
      <c r="Q168" s="55" t="s">
        <v>110</v>
      </c>
      <c r="R168" s="54" t="s">
        <v>108</v>
      </c>
      <c r="S168" s="9" t="s">
        <v>109</v>
      </c>
      <c r="T168" s="55" t="s">
        <v>110</v>
      </c>
      <c r="U168" s="9" t="s">
        <v>111</v>
      </c>
      <c r="V168" s="48" t="s">
        <v>112</v>
      </c>
      <c r="X168" s="54" t="s">
        <v>108</v>
      </c>
      <c r="Y168" s="9" t="s">
        <v>109</v>
      </c>
      <c r="Z168" s="55" t="s">
        <v>110</v>
      </c>
      <c r="AA168" s="54" t="s">
        <v>108</v>
      </c>
      <c r="AB168" s="9" t="s">
        <v>109</v>
      </c>
      <c r="AC168" s="55" t="s">
        <v>110</v>
      </c>
      <c r="AD168" s="54" t="s">
        <v>108</v>
      </c>
      <c r="AE168" s="9" t="s">
        <v>109</v>
      </c>
      <c r="AF168" s="55" t="s">
        <v>110</v>
      </c>
      <c r="AG168" s="54" t="s">
        <v>108</v>
      </c>
      <c r="AH168" s="9" t="s">
        <v>109</v>
      </c>
      <c r="AI168" s="55" t="s">
        <v>110</v>
      </c>
      <c r="AJ168" s="54" t="s">
        <v>108</v>
      </c>
      <c r="AK168" s="9" t="s">
        <v>109</v>
      </c>
      <c r="AL168" s="55" t="s">
        <v>110</v>
      </c>
      <c r="AM168" s="9" t="s">
        <v>111</v>
      </c>
      <c r="AN168" s="48" t="s">
        <v>112</v>
      </c>
    </row>
    <row r="169" spans="2:40" outlineLevel="1">
      <c r="B169" s="40" t="s">
        <v>74</v>
      </c>
      <c r="C169" s="52" t="s">
        <v>94</v>
      </c>
      <c r="D169" s="66">
        <v>0</v>
      </c>
      <c r="E169" s="67">
        <v>0</v>
      </c>
      <c r="F169" s="66">
        <v>0</v>
      </c>
      <c r="G169" s="143">
        <f t="shared" ref="G169" si="279">E169+F169</f>
        <v>0</v>
      </c>
      <c r="H169" s="147">
        <f t="shared" ref="H169" si="280">IFERROR((G169-E169)/E169,0)</f>
        <v>0</v>
      </c>
      <c r="I169" s="66">
        <v>0</v>
      </c>
      <c r="J169" s="143">
        <f t="shared" si="2"/>
        <v>0</v>
      </c>
      <c r="K169" s="147">
        <f t="shared" si="3"/>
        <v>0</v>
      </c>
      <c r="L169" s="66">
        <v>0</v>
      </c>
      <c r="M169" s="143">
        <f t="shared" si="4"/>
        <v>0</v>
      </c>
      <c r="N169" s="147">
        <f t="shared" si="5"/>
        <v>0</v>
      </c>
      <c r="O169" s="66">
        <v>0</v>
      </c>
      <c r="P169" s="116"/>
      <c r="Q169" s="118"/>
      <c r="R169" s="66">
        <v>0</v>
      </c>
      <c r="S169" s="143">
        <f t="shared" ref="S169:S182" si="281">M169+R169</f>
        <v>0</v>
      </c>
      <c r="T169" s="147">
        <f t="shared" ref="T169:T182" si="282">IFERROR((S169-M169)/M169,0)</f>
        <v>0</v>
      </c>
      <c r="U169" s="141">
        <f t="shared" ref="U169" si="283">D169+F169+I169+L169+R169</f>
        <v>0</v>
      </c>
      <c r="V169" s="150">
        <f>IFERROR((S169/E169)^(1/4)-1,0)</f>
        <v>0</v>
      </c>
      <c r="X169" s="66">
        <v>0</v>
      </c>
      <c r="Y169" s="143">
        <f t="shared" ref="Y169" si="284">S169+X169</f>
        <v>0</v>
      </c>
      <c r="Z169" s="147">
        <f t="shared" ref="Z169" si="285">IFERROR((Y169-S169)/S169,0)</f>
        <v>0</v>
      </c>
      <c r="AA169" s="66">
        <v>0</v>
      </c>
      <c r="AB169" s="143">
        <f t="shared" ref="AB169" si="286">Y169+AA169</f>
        <v>0</v>
      </c>
      <c r="AC169" s="147">
        <f t="shared" ref="AC169" si="287">IFERROR((AB169-Y169)/Y169,0)</f>
        <v>0</v>
      </c>
      <c r="AD169" s="66">
        <v>0</v>
      </c>
      <c r="AE169" s="143">
        <f t="shared" ref="AE169" si="288">AB169+AD169</f>
        <v>0</v>
      </c>
      <c r="AF169" s="147">
        <f t="shared" ref="AF169" si="289">IFERROR((AE169-AB169)/AB169,0)</f>
        <v>0</v>
      </c>
      <c r="AG169" s="66">
        <v>0</v>
      </c>
      <c r="AH169" s="143">
        <f t="shared" ref="AH169" si="290">AE169+AG169</f>
        <v>0</v>
      </c>
      <c r="AI169" s="147">
        <f t="shared" ref="AI169" si="291">IFERROR((AH169-AE169)/AE169,0)</f>
        <v>0</v>
      </c>
      <c r="AJ169" s="66">
        <v>0</v>
      </c>
      <c r="AK169" s="143">
        <f t="shared" ref="AK169" si="292">AH169+AJ169</f>
        <v>0</v>
      </c>
      <c r="AL169" s="147">
        <f t="shared" ref="AL169" si="293">IFERROR((AK169-AH169)/AH169,0)</f>
        <v>0</v>
      </c>
      <c r="AM169" s="151">
        <f>X169+AA169+AD169+AG169+AJ169</f>
        <v>0</v>
      </c>
      <c r="AN169" s="150">
        <f>IFERROR((AK169/Y169)^(1/4)-1,0)</f>
        <v>0</v>
      </c>
    </row>
    <row r="170" spans="2:40" outlineLevel="1">
      <c r="B170" s="40" t="s">
        <v>75</v>
      </c>
      <c r="C170" s="52" t="s">
        <v>94</v>
      </c>
      <c r="D170" s="66">
        <v>0</v>
      </c>
      <c r="E170" s="67">
        <v>0</v>
      </c>
      <c r="F170" s="66">
        <v>0</v>
      </c>
      <c r="G170" s="143">
        <f t="shared" ref="G170:G182" si="294">E170+F170</f>
        <v>0</v>
      </c>
      <c r="H170" s="147">
        <f t="shared" ref="H170:H182" si="295">IFERROR((G170-E170)/E170,0)</f>
        <v>0</v>
      </c>
      <c r="I170" s="66">
        <v>0</v>
      </c>
      <c r="J170" s="143">
        <f t="shared" ref="J170:J182" si="296">G170+I170</f>
        <v>0</v>
      </c>
      <c r="K170" s="147">
        <f t="shared" ref="K170:K182" si="297">IFERROR((J170-G170)/G170,0)</f>
        <v>0</v>
      </c>
      <c r="L170" s="66">
        <v>0</v>
      </c>
      <c r="M170" s="143">
        <f t="shared" ref="M170:M182" si="298">J170+L170</f>
        <v>0</v>
      </c>
      <c r="N170" s="147">
        <f t="shared" ref="N170:N182" si="299">IFERROR((M170-J170)/J170,0)</f>
        <v>0</v>
      </c>
      <c r="O170" s="66">
        <v>0</v>
      </c>
      <c r="P170" s="116"/>
      <c r="Q170" s="118"/>
      <c r="R170" s="66">
        <v>0</v>
      </c>
      <c r="S170" s="143">
        <f t="shared" ref="S170:S181" si="300">M170+R170</f>
        <v>0</v>
      </c>
      <c r="T170" s="147">
        <f t="shared" ref="T170:T181" si="301">IFERROR((S170-M170)/M170,0)</f>
        <v>0</v>
      </c>
      <c r="U170" s="141">
        <f t="shared" ref="U170:U182" si="302">D170+F170+I170+L170+R170</f>
        <v>0</v>
      </c>
      <c r="V170" s="150">
        <f t="shared" ref="V170:V182" si="303">IFERROR((S170/E170)^(1/4)-1,0)</f>
        <v>0</v>
      </c>
      <c r="X170" s="66">
        <v>0</v>
      </c>
      <c r="Y170" s="143">
        <f t="shared" ref="Y170:Y182" si="304">S170+X170</f>
        <v>0</v>
      </c>
      <c r="Z170" s="147">
        <f t="shared" ref="Z170:Z182" si="305">IFERROR((Y170-S170)/S170,0)</f>
        <v>0</v>
      </c>
      <c r="AA170" s="66">
        <v>0</v>
      </c>
      <c r="AB170" s="143">
        <f t="shared" ref="AB170:AB182" si="306">Y170+AA170</f>
        <v>0</v>
      </c>
      <c r="AC170" s="147">
        <f t="shared" ref="AC170:AC182" si="307">IFERROR((AB170-Y170)/Y170,0)</f>
        <v>0</v>
      </c>
      <c r="AD170" s="66">
        <v>0</v>
      </c>
      <c r="AE170" s="143">
        <f t="shared" ref="AE170:AE182" si="308">AB170+AD170</f>
        <v>0</v>
      </c>
      <c r="AF170" s="147">
        <f t="shared" ref="AF170:AF182" si="309">IFERROR((AE170-AB170)/AB170,0)</f>
        <v>0</v>
      </c>
      <c r="AG170" s="66">
        <v>0</v>
      </c>
      <c r="AH170" s="143">
        <f t="shared" ref="AH170:AH182" si="310">AE170+AG170</f>
        <v>0</v>
      </c>
      <c r="AI170" s="147">
        <f t="shared" ref="AI170:AI182" si="311">IFERROR((AH170-AE170)/AE170,0)</f>
        <v>0</v>
      </c>
      <c r="AJ170" s="66">
        <v>0</v>
      </c>
      <c r="AK170" s="143">
        <f t="shared" ref="AK170:AK182" si="312">AH170+AJ170</f>
        <v>0</v>
      </c>
      <c r="AL170" s="147">
        <f t="shared" ref="AL170:AL182" si="313">IFERROR((AK170-AH170)/AH170,0)</f>
        <v>0</v>
      </c>
      <c r="AM170" s="151">
        <f t="shared" ref="AM170:AM182" si="314">X170+AA170+AD170+AG170+AJ170</f>
        <v>0</v>
      </c>
      <c r="AN170" s="150">
        <f t="shared" ref="AN170:AN182" si="315">IFERROR((AK170/Y170)^(1/4)-1,0)</f>
        <v>0</v>
      </c>
    </row>
    <row r="171" spans="2:40" outlineLevel="1">
      <c r="B171" s="40" t="s">
        <v>76</v>
      </c>
      <c r="C171" s="52" t="s">
        <v>94</v>
      </c>
      <c r="D171" s="66">
        <v>0</v>
      </c>
      <c r="E171" s="67">
        <v>0</v>
      </c>
      <c r="F171" s="66">
        <v>0</v>
      </c>
      <c r="G171" s="143">
        <f t="shared" si="294"/>
        <v>0</v>
      </c>
      <c r="H171" s="147">
        <f t="shared" si="295"/>
        <v>0</v>
      </c>
      <c r="I171" s="66">
        <v>0</v>
      </c>
      <c r="J171" s="143">
        <f t="shared" si="296"/>
        <v>0</v>
      </c>
      <c r="K171" s="147">
        <f t="shared" si="297"/>
        <v>0</v>
      </c>
      <c r="L171" s="66">
        <v>0</v>
      </c>
      <c r="M171" s="143">
        <f t="shared" si="298"/>
        <v>0</v>
      </c>
      <c r="N171" s="147">
        <f t="shared" si="299"/>
        <v>0</v>
      </c>
      <c r="O171" s="66">
        <v>0</v>
      </c>
      <c r="P171" s="116"/>
      <c r="Q171" s="118"/>
      <c r="R171" s="66">
        <v>0</v>
      </c>
      <c r="S171" s="143">
        <f t="shared" si="300"/>
        <v>0</v>
      </c>
      <c r="T171" s="147">
        <f t="shared" si="301"/>
        <v>0</v>
      </c>
      <c r="U171" s="141">
        <f t="shared" si="302"/>
        <v>0</v>
      </c>
      <c r="V171" s="150">
        <f t="shared" si="303"/>
        <v>0</v>
      </c>
      <c r="X171" s="66">
        <v>0</v>
      </c>
      <c r="Y171" s="143">
        <f t="shared" si="304"/>
        <v>0</v>
      </c>
      <c r="Z171" s="147">
        <f t="shared" si="305"/>
        <v>0</v>
      </c>
      <c r="AA171" s="66">
        <v>0</v>
      </c>
      <c r="AB171" s="143">
        <f t="shared" si="306"/>
        <v>0</v>
      </c>
      <c r="AC171" s="147">
        <f t="shared" si="307"/>
        <v>0</v>
      </c>
      <c r="AD171" s="66">
        <v>0</v>
      </c>
      <c r="AE171" s="143">
        <f t="shared" si="308"/>
        <v>0</v>
      </c>
      <c r="AF171" s="147">
        <f t="shared" si="309"/>
        <v>0</v>
      </c>
      <c r="AG171" s="66">
        <v>0</v>
      </c>
      <c r="AH171" s="143">
        <f t="shared" si="310"/>
        <v>0</v>
      </c>
      <c r="AI171" s="147">
        <f t="shared" si="311"/>
        <v>0</v>
      </c>
      <c r="AJ171" s="66">
        <v>0</v>
      </c>
      <c r="AK171" s="143">
        <f t="shared" si="312"/>
        <v>0</v>
      </c>
      <c r="AL171" s="147">
        <f t="shared" si="313"/>
        <v>0</v>
      </c>
      <c r="AM171" s="151">
        <f t="shared" si="314"/>
        <v>0</v>
      </c>
      <c r="AN171" s="150">
        <f t="shared" si="315"/>
        <v>0</v>
      </c>
    </row>
    <row r="172" spans="2:40" outlineLevel="1">
      <c r="B172" s="40" t="s">
        <v>77</v>
      </c>
      <c r="C172" s="52" t="s">
        <v>94</v>
      </c>
      <c r="D172" s="66">
        <v>0</v>
      </c>
      <c r="E172" s="67">
        <v>0</v>
      </c>
      <c r="F172" s="66">
        <v>0</v>
      </c>
      <c r="G172" s="143">
        <f t="shared" si="294"/>
        <v>0</v>
      </c>
      <c r="H172" s="147">
        <f t="shared" si="295"/>
        <v>0</v>
      </c>
      <c r="I172" s="66">
        <v>0</v>
      </c>
      <c r="J172" s="143">
        <f t="shared" si="296"/>
        <v>0</v>
      </c>
      <c r="K172" s="147">
        <f t="shared" si="297"/>
        <v>0</v>
      </c>
      <c r="L172" s="66">
        <v>0</v>
      </c>
      <c r="M172" s="143">
        <f t="shared" si="298"/>
        <v>0</v>
      </c>
      <c r="N172" s="147">
        <f t="shared" si="299"/>
        <v>0</v>
      </c>
      <c r="O172" s="66">
        <v>0</v>
      </c>
      <c r="P172" s="116"/>
      <c r="Q172" s="118"/>
      <c r="R172" s="66">
        <v>0</v>
      </c>
      <c r="S172" s="143">
        <f t="shared" si="300"/>
        <v>0</v>
      </c>
      <c r="T172" s="147">
        <f t="shared" si="301"/>
        <v>0</v>
      </c>
      <c r="U172" s="141">
        <f t="shared" si="302"/>
        <v>0</v>
      </c>
      <c r="V172" s="150">
        <f t="shared" si="303"/>
        <v>0</v>
      </c>
      <c r="X172" s="66">
        <v>0</v>
      </c>
      <c r="Y172" s="143">
        <f t="shared" si="304"/>
        <v>0</v>
      </c>
      <c r="Z172" s="147">
        <f t="shared" si="305"/>
        <v>0</v>
      </c>
      <c r="AA172" s="66">
        <v>0</v>
      </c>
      <c r="AB172" s="143">
        <f t="shared" si="306"/>
        <v>0</v>
      </c>
      <c r="AC172" s="147">
        <f t="shared" si="307"/>
        <v>0</v>
      </c>
      <c r="AD172" s="66">
        <v>0</v>
      </c>
      <c r="AE172" s="143">
        <f t="shared" si="308"/>
        <v>0</v>
      </c>
      <c r="AF172" s="147">
        <f t="shared" si="309"/>
        <v>0</v>
      </c>
      <c r="AG172" s="66">
        <v>0</v>
      </c>
      <c r="AH172" s="143">
        <f t="shared" si="310"/>
        <v>0</v>
      </c>
      <c r="AI172" s="147">
        <f t="shared" si="311"/>
        <v>0</v>
      </c>
      <c r="AJ172" s="66">
        <v>0</v>
      </c>
      <c r="AK172" s="143">
        <f t="shared" si="312"/>
        <v>0</v>
      </c>
      <c r="AL172" s="147">
        <f t="shared" si="313"/>
        <v>0</v>
      </c>
      <c r="AM172" s="151">
        <f t="shared" si="314"/>
        <v>0</v>
      </c>
      <c r="AN172" s="150">
        <f t="shared" si="315"/>
        <v>0</v>
      </c>
    </row>
    <row r="173" spans="2:40" outlineLevel="1">
      <c r="B173" s="40" t="s">
        <v>78</v>
      </c>
      <c r="C173" s="52" t="s">
        <v>94</v>
      </c>
      <c r="D173" s="66">
        <v>0</v>
      </c>
      <c r="E173" s="67">
        <v>0</v>
      </c>
      <c r="F173" s="66">
        <v>0</v>
      </c>
      <c r="G173" s="143">
        <f t="shared" si="294"/>
        <v>0</v>
      </c>
      <c r="H173" s="147">
        <f t="shared" si="295"/>
        <v>0</v>
      </c>
      <c r="I173" s="66">
        <v>0</v>
      </c>
      <c r="J173" s="143">
        <f t="shared" si="296"/>
        <v>0</v>
      </c>
      <c r="K173" s="147">
        <f t="shared" si="297"/>
        <v>0</v>
      </c>
      <c r="L173" s="66">
        <v>0</v>
      </c>
      <c r="M173" s="143">
        <f t="shared" si="298"/>
        <v>0</v>
      </c>
      <c r="N173" s="147">
        <f t="shared" si="299"/>
        <v>0</v>
      </c>
      <c r="O173" s="66">
        <v>0</v>
      </c>
      <c r="P173" s="116"/>
      <c r="Q173" s="118"/>
      <c r="R173" s="66">
        <v>0</v>
      </c>
      <c r="S173" s="143">
        <f t="shared" si="300"/>
        <v>0</v>
      </c>
      <c r="T173" s="147">
        <f t="shared" si="301"/>
        <v>0</v>
      </c>
      <c r="U173" s="141">
        <f t="shared" si="302"/>
        <v>0</v>
      </c>
      <c r="V173" s="150">
        <f t="shared" si="303"/>
        <v>0</v>
      </c>
      <c r="X173" s="66">
        <v>0</v>
      </c>
      <c r="Y173" s="143">
        <f t="shared" si="304"/>
        <v>0</v>
      </c>
      <c r="Z173" s="147">
        <f t="shared" si="305"/>
        <v>0</v>
      </c>
      <c r="AA173" s="66">
        <v>0</v>
      </c>
      <c r="AB173" s="143">
        <f t="shared" si="306"/>
        <v>0</v>
      </c>
      <c r="AC173" s="147">
        <f t="shared" si="307"/>
        <v>0</v>
      </c>
      <c r="AD173" s="66">
        <v>0</v>
      </c>
      <c r="AE173" s="143">
        <f t="shared" si="308"/>
        <v>0</v>
      </c>
      <c r="AF173" s="147">
        <f t="shared" si="309"/>
        <v>0</v>
      </c>
      <c r="AG173" s="66">
        <v>0</v>
      </c>
      <c r="AH173" s="143">
        <f t="shared" si="310"/>
        <v>0</v>
      </c>
      <c r="AI173" s="147">
        <f t="shared" si="311"/>
        <v>0</v>
      </c>
      <c r="AJ173" s="66">
        <v>0</v>
      </c>
      <c r="AK173" s="143">
        <f t="shared" si="312"/>
        <v>0</v>
      </c>
      <c r="AL173" s="147">
        <f t="shared" si="313"/>
        <v>0</v>
      </c>
      <c r="AM173" s="151">
        <f t="shared" si="314"/>
        <v>0</v>
      </c>
      <c r="AN173" s="150">
        <f t="shared" si="315"/>
        <v>0</v>
      </c>
    </row>
    <row r="174" spans="2:40" outlineLevel="1">
      <c r="B174" s="40" t="s">
        <v>79</v>
      </c>
      <c r="C174" s="52" t="s">
        <v>94</v>
      </c>
      <c r="D174" s="66">
        <v>0</v>
      </c>
      <c r="E174" s="67">
        <v>0</v>
      </c>
      <c r="F174" s="66">
        <v>0</v>
      </c>
      <c r="G174" s="143">
        <f t="shared" si="294"/>
        <v>0</v>
      </c>
      <c r="H174" s="147">
        <f t="shared" si="295"/>
        <v>0</v>
      </c>
      <c r="I174" s="66">
        <v>0</v>
      </c>
      <c r="J174" s="143">
        <f t="shared" si="296"/>
        <v>0</v>
      </c>
      <c r="K174" s="147">
        <f t="shared" si="297"/>
        <v>0</v>
      </c>
      <c r="L174" s="66">
        <v>0</v>
      </c>
      <c r="M174" s="143">
        <f t="shared" si="298"/>
        <v>0</v>
      </c>
      <c r="N174" s="147">
        <f t="shared" si="299"/>
        <v>0</v>
      </c>
      <c r="O174" s="66">
        <v>0</v>
      </c>
      <c r="P174" s="116"/>
      <c r="Q174" s="118"/>
      <c r="R174" s="66">
        <v>0</v>
      </c>
      <c r="S174" s="143">
        <f t="shared" si="300"/>
        <v>0</v>
      </c>
      <c r="T174" s="147">
        <f t="shared" si="301"/>
        <v>0</v>
      </c>
      <c r="U174" s="141">
        <f t="shared" si="302"/>
        <v>0</v>
      </c>
      <c r="V174" s="150">
        <f t="shared" si="303"/>
        <v>0</v>
      </c>
      <c r="X174" s="66">
        <v>0</v>
      </c>
      <c r="Y174" s="143">
        <f t="shared" si="304"/>
        <v>0</v>
      </c>
      <c r="Z174" s="147">
        <f t="shared" si="305"/>
        <v>0</v>
      </c>
      <c r="AA174" s="66">
        <v>0</v>
      </c>
      <c r="AB174" s="143">
        <f t="shared" si="306"/>
        <v>0</v>
      </c>
      <c r="AC174" s="147">
        <f t="shared" si="307"/>
        <v>0</v>
      </c>
      <c r="AD174" s="66">
        <v>0</v>
      </c>
      <c r="AE174" s="143">
        <f t="shared" si="308"/>
        <v>0</v>
      </c>
      <c r="AF174" s="147">
        <f t="shared" si="309"/>
        <v>0</v>
      </c>
      <c r="AG174" s="66">
        <v>0</v>
      </c>
      <c r="AH174" s="143">
        <f t="shared" si="310"/>
        <v>0</v>
      </c>
      <c r="AI174" s="147">
        <f t="shared" si="311"/>
        <v>0</v>
      </c>
      <c r="AJ174" s="66">
        <v>0</v>
      </c>
      <c r="AK174" s="143">
        <f t="shared" si="312"/>
        <v>0</v>
      </c>
      <c r="AL174" s="147">
        <f t="shared" si="313"/>
        <v>0</v>
      </c>
      <c r="AM174" s="151">
        <f t="shared" si="314"/>
        <v>0</v>
      </c>
      <c r="AN174" s="150">
        <f t="shared" si="315"/>
        <v>0</v>
      </c>
    </row>
    <row r="175" spans="2:40" outlineLevel="1">
      <c r="B175" s="40" t="s">
        <v>80</v>
      </c>
      <c r="C175" s="52" t="s">
        <v>94</v>
      </c>
      <c r="D175" s="66">
        <v>0</v>
      </c>
      <c r="E175" s="67">
        <v>0</v>
      </c>
      <c r="F175" s="66">
        <v>0</v>
      </c>
      <c r="G175" s="143">
        <f t="shared" si="294"/>
        <v>0</v>
      </c>
      <c r="H175" s="147">
        <f t="shared" si="295"/>
        <v>0</v>
      </c>
      <c r="I175" s="66">
        <v>0</v>
      </c>
      <c r="J175" s="143">
        <f t="shared" si="296"/>
        <v>0</v>
      </c>
      <c r="K175" s="147">
        <f t="shared" si="297"/>
        <v>0</v>
      </c>
      <c r="L175" s="66">
        <v>0</v>
      </c>
      <c r="M175" s="143">
        <f t="shared" si="298"/>
        <v>0</v>
      </c>
      <c r="N175" s="147">
        <f t="shared" si="299"/>
        <v>0</v>
      </c>
      <c r="O175" s="66">
        <v>0</v>
      </c>
      <c r="P175" s="116"/>
      <c r="Q175" s="118"/>
      <c r="R175" s="66">
        <v>0</v>
      </c>
      <c r="S175" s="143">
        <f t="shared" si="300"/>
        <v>0</v>
      </c>
      <c r="T175" s="147">
        <f t="shared" si="301"/>
        <v>0</v>
      </c>
      <c r="U175" s="141">
        <f t="shared" si="302"/>
        <v>0</v>
      </c>
      <c r="V175" s="150">
        <f t="shared" si="303"/>
        <v>0</v>
      </c>
      <c r="X175" s="66">
        <v>0</v>
      </c>
      <c r="Y175" s="143">
        <f t="shared" si="304"/>
        <v>0</v>
      </c>
      <c r="Z175" s="147">
        <f t="shared" si="305"/>
        <v>0</v>
      </c>
      <c r="AA175" s="66">
        <v>0</v>
      </c>
      <c r="AB175" s="143">
        <f t="shared" si="306"/>
        <v>0</v>
      </c>
      <c r="AC175" s="147">
        <f t="shared" si="307"/>
        <v>0</v>
      </c>
      <c r="AD175" s="66">
        <v>0</v>
      </c>
      <c r="AE175" s="143">
        <f t="shared" si="308"/>
        <v>0</v>
      </c>
      <c r="AF175" s="147">
        <f t="shared" si="309"/>
        <v>0</v>
      </c>
      <c r="AG175" s="66">
        <v>0</v>
      </c>
      <c r="AH175" s="143">
        <f t="shared" si="310"/>
        <v>0</v>
      </c>
      <c r="AI175" s="147">
        <f t="shared" si="311"/>
        <v>0</v>
      </c>
      <c r="AJ175" s="66">
        <v>0</v>
      </c>
      <c r="AK175" s="143">
        <f t="shared" si="312"/>
        <v>0</v>
      </c>
      <c r="AL175" s="147">
        <f t="shared" si="313"/>
        <v>0</v>
      </c>
      <c r="AM175" s="151">
        <f t="shared" si="314"/>
        <v>0</v>
      </c>
      <c r="AN175" s="150">
        <f t="shared" si="315"/>
        <v>0</v>
      </c>
    </row>
    <row r="176" spans="2:40" outlineLevel="1">
      <c r="B176" s="40" t="s">
        <v>81</v>
      </c>
      <c r="C176" s="52" t="s">
        <v>94</v>
      </c>
      <c r="D176" s="66">
        <v>0</v>
      </c>
      <c r="E176" s="67">
        <v>0</v>
      </c>
      <c r="F176" s="66">
        <v>0</v>
      </c>
      <c r="G176" s="143">
        <f t="shared" si="294"/>
        <v>0</v>
      </c>
      <c r="H176" s="147">
        <f t="shared" si="295"/>
        <v>0</v>
      </c>
      <c r="I176" s="66">
        <v>0</v>
      </c>
      <c r="J176" s="143">
        <f t="shared" si="296"/>
        <v>0</v>
      </c>
      <c r="K176" s="147">
        <f t="shared" si="297"/>
        <v>0</v>
      </c>
      <c r="L176" s="66">
        <v>0</v>
      </c>
      <c r="M176" s="143">
        <f t="shared" si="298"/>
        <v>0</v>
      </c>
      <c r="N176" s="147">
        <f t="shared" si="299"/>
        <v>0</v>
      </c>
      <c r="O176" s="66">
        <v>0</v>
      </c>
      <c r="P176" s="116"/>
      <c r="Q176" s="118"/>
      <c r="R176" s="66">
        <v>0</v>
      </c>
      <c r="S176" s="143">
        <f t="shared" si="300"/>
        <v>0</v>
      </c>
      <c r="T176" s="147">
        <f t="shared" si="301"/>
        <v>0</v>
      </c>
      <c r="U176" s="141">
        <f t="shared" si="302"/>
        <v>0</v>
      </c>
      <c r="V176" s="150">
        <f t="shared" si="303"/>
        <v>0</v>
      </c>
      <c r="X176" s="66">
        <v>0</v>
      </c>
      <c r="Y176" s="143">
        <f t="shared" si="304"/>
        <v>0</v>
      </c>
      <c r="Z176" s="147">
        <f t="shared" si="305"/>
        <v>0</v>
      </c>
      <c r="AA176" s="66">
        <v>0</v>
      </c>
      <c r="AB176" s="143">
        <f t="shared" si="306"/>
        <v>0</v>
      </c>
      <c r="AC176" s="147">
        <f t="shared" si="307"/>
        <v>0</v>
      </c>
      <c r="AD176" s="66">
        <v>0</v>
      </c>
      <c r="AE176" s="143">
        <f t="shared" si="308"/>
        <v>0</v>
      </c>
      <c r="AF176" s="147">
        <f t="shared" si="309"/>
        <v>0</v>
      </c>
      <c r="AG176" s="66">
        <v>0</v>
      </c>
      <c r="AH176" s="143">
        <f t="shared" si="310"/>
        <v>0</v>
      </c>
      <c r="AI176" s="147">
        <f t="shared" si="311"/>
        <v>0</v>
      </c>
      <c r="AJ176" s="66">
        <v>0</v>
      </c>
      <c r="AK176" s="143">
        <f t="shared" si="312"/>
        <v>0</v>
      </c>
      <c r="AL176" s="147">
        <f>IFERROR((AK176-AH176)/AH176,0)</f>
        <v>0</v>
      </c>
      <c r="AM176" s="151">
        <f t="shared" si="314"/>
        <v>0</v>
      </c>
      <c r="AN176" s="150">
        <f t="shared" si="315"/>
        <v>0</v>
      </c>
    </row>
    <row r="177" spans="1:40" s="43" customFormat="1" outlineLevel="1">
      <c r="A177"/>
      <c r="B177" s="40" t="s">
        <v>82</v>
      </c>
      <c r="C177" s="52" t="s">
        <v>94</v>
      </c>
      <c r="D177" s="66">
        <v>0</v>
      </c>
      <c r="E177" s="67">
        <v>0</v>
      </c>
      <c r="F177" s="66">
        <v>0</v>
      </c>
      <c r="G177" s="143">
        <f t="shared" si="294"/>
        <v>0</v>
      </c>
      <c r="H177" s="147">
        <f t="shared" si="295"/>
        <v>0</v>
      </c>
      <c r="I177" s="66">
        <v>0</v>
      </c>
      <c r="J177" s="143">
        <f t="shared" si="296"/>
        <v>0</v>
      </c>
      <c r="K177" s="147">
        <f t="shared" si="297"/>
        <v>0</v>
      </c>
      <c r="L177" s="66">
        <v>0</v>
      </c>
      <c r="M177" s="143">
        <f t="shared" si="298"/>
        <v>0</v>
      </c>
      <c r="N177" s="147">
        <f t="shared" si="299"/>
        <v>0</v>
      </c>
      <c r="O177" s="66">
        <v>0</v>
      </c>
      <c r="P177" s="117"/>
      <c r="Q177" s="118"/>
      <c r="R177" s="66">
        <v>0</v>
      </c>
      <c r="S177" s="143">
        <f t="shared" si="300"/>
        <v>0</v>
      </c>
      <c r="T177" s="147">
        <f t="shared" si="301"/>
        <v>0</v>
      </c>
      <c r="U177" s="141">
        <f t="shared" si="302"/>
        <v>0</v>
      </c>
      <c r="V177" s="150">
        <f t="shared" si="303"/>
        <v>0</v>
      </c>
      <c r="W177"/>
      <c r="X177" s="66">
        <v>0</v>
      </c>
      <c r="Y177" s="143">
        <f t="shared" si="304"/>
        <v>0</v>
      </c>
      <c r="Z177" s="147">
        <f t="shared" si="305"/>
        <v>0</v>
      </c>
      <c r="AA177" s="66">
        <v>0</v>
      </c>
      <c r="AB177" s="143">
        <f t="shared" si="306"/>
        <v>0</v>
      </c>
      <c r="AC177" s="147">
        <f t="shared" si="307"/>
        <v>0</v>
      </c>
      <c r="AD177" s="66">
        <v>0</v>
      </c>
      <c r="AE177" s="143">
        <f t="shared" si="308"/>
        <v>0</v>
      </c>
      <c r="AF177" s="147">
        <f t="shared" si="309"/>
        <v>0</v>
      </c>
      <c r="AG177" s="66">
        <v>0</v>
      </c>
      <c r="AH177" s="143">
        <f t="shared" si="310"/>
        <v>0</v>
      </c>
      <c r="AI177" s="147">
        <f t="shared" si="311"/>
        <v>0</v>
      </c>
      <c r="AJ177" s="66">
        <v>0</v>
      </c>
      <c r="AK177" s="143">
        <f t="shared" si="312"/>
        <v>0</v>
      </c>
      <c r="AL177" s="147">
        <f t="shared" si="313"/>
        <v>0</v>
      </c>
      <c r="AM177" s="151">
        <f t="shared" si="314"/>
        <v>0</v>
      </c>
      <c r="AN177" s="150">
        <f t="shared" si="315"/>
        <v>0</v>
      </c>
    </row>
    <row r="178" spans="1:40" s="43" customFormat="1" outlineLevel="1">
      <c r="A178"/>
      <c r="B178" s="40" t="s">
        <v>83</v>
      </c>
      <c r="C178" s="52" t="s">
        <v>94</v>
      </c>
      <c r="D178" s="66">
        <v>0</v>
      </c>
      <c r="E178" s="67">
        <v>0</v>
      </c>
      <c r="F178" s="66">
        <v>0</v>
      </c>
      <c r="G178" s="143">
        <f t="shared" si="294"/>
        <v>0</v>
      </c>
      <c r="H178" s="147">
        <f t="shared" si="295"/>
        <v>0</v>
      </c>
      <c r="I178" s="66">
        <v>0</v>
      </c>
      <c r="J178" s="143">
        <f t="shared" si="296"/>
        <v>0</v>
      </c>
      <c r="K178" s="147">
        <f t="shared" si="297"/>
        <v>0</v>
      </c>
      <c r="L178" s="66">
        <v>0</v>
      </c>
      <c r="M178" s="143">
        <f t="shared" si="298"/>
        <v>0</v>
      </c>
      <c r="N178" s="147">
        <f t="shared" si="299"/>
        <v>0</v>
      </c>
      <c r="O178" s="66">
        <v>0</v>
      </c>
      <c r="P178" s="117"/>
      <c r="Q178" s="118"/>
      <c r="R178" s="66">
        <v>0</v>
      </c>
      <c r="S178" s="143">
        <f t="shared" si="300"/>
        <v>0</v>
      </c>
      <c r="T178" s="147">
        <f t="shared" si="301"/>
        <v>0</v>
      </c>
      <c r="U178" s="141">
        <f t="shared" si="302"/>
        <v>0</v>
      </c>
      <c r="V178" s="150">
        <f t="shared" si="303"/>
        <v>0</v>
      </c>
      <c r="W178"/>
      <c r="X178" s="66">
        <v>0</v>
      </c>
      <c r="Y178" s="143">
        <f t="shared" si="304"/>
        <v>0</v>
      </c>
      <c r="Z178" s="147">
        <f t="shared" si="305"/>
        <v>0</v>
      </c>
      <c r="AA178" s="66">
        <v>0</v>
      </c>
      <c r="AB178" s="143">
        <f t="shared" si="306"/>
        <v>0</v>
      </c>
      <c r="AC178" s="147">
        <f t="shared" si="307"/>
        <v>0</v>
      </c>
      <c r="AD178" s="66">
        <v>0</v>
      </c>
      <c r="AE178" s="143">
        <f t="shared" si="308"/>
        <v>0</v>
      </c>
      <c r="AF178" s="147">
        <f t="shared" si="309"/>
        <v>0</v>
      </c>
      <c r="AG178" s="66">
        <v>0</v>
      </c>
      <c r="AH178" s="143">
        <f t="shared" si="310"/>
        <v>0</v>
      </c>
      <c r="AI178" s="147">
        <f t="shared" si="311"/>
        <v>0</v>
      </c>
      <c r="AJ178" s="66">
        <v>0</v>
      </c>
      <c r="AK178" s="143">
        <f t="shared" si="312"/>
        <v>0</v>
      </c>
      <c r="AL178" s="147">
        <f t="shared" si="313"/>
        <v>0</v>
      </c>
      <c r="AM178" s="151">
        <f t="shared" si="314"/>
        <v>0</v>
      </c>
      <c r="AN178" s="150">
        <f t="shared" si="315"/>
        <v>0</v>
      </c>
    </row>
    <row r="179" spans="1:40" outlineLevel="1">
      <c r="B179" s="40" t="s">
        <v>84</v>
      </c>
      <c r="C179" s="52" t="s">
        <v>94</v>
      </c>
      <c r="D179" s="66">
        <v>0</v>
      </c>
      <c r="E179" s="67">
        <v>0</v>
      </c>
      <c r="F179" s="66">
        <v>0</v>
      </c>
      <c r="G179" s="143">
        <f t="shared" si="294"/>
        <v>0</v>
      </c>
      <c r="H179" s="147">
        <f t="shared" si="295"/>
        <v>0</v>
      </c>
      <c r="I179" s="66">
        <v>0</v>
      </c>
      <c r="J179" s="143">
        <f t="shared" si="296"/>
        <v>0</v>
      </c>
      <c r="K179" s="147">
        <f t="shared" si="297"/>
        <v>0</v>
      </c>
      <c r="L179" s="66">
        <v>0</v>
      </c>
      <c r="M179" s="143">
        <f t="shared" si="298"/>
        <v>0</v>
      </c>
      <c r="N179" s="147">
        <f t="shared" si="299"/>
        <v>0</v>
      </c>
      <c r="O179" s="66">
        <v>0</v>
      </c>
      <c r="P179" s="116"/>
      <c r="Q179" s="118"/>
      <c r="R179" s="66">
        <v>0</v>
      </c>
      <c r="S179" s="143">
        <f t="shared" si="300"/>
        <v>0</v>
      </c>
      <c r="T179" s="147">
        <f t="shared" si="301"/>
        <v>0</v>
      </c>
      <c r="U179" s="141">
        <f t="shared" si="302"/>
        <v>0</v>
      </c>
      <c r="V179" s="150">
        <f t="shared" si="303"/>
        <v>0</v>
      </c>
      <c r="X179" s="66">
        <v>0</v>
      </c>
      <c r="Y179" s="143">
        <f t="shared" si="304"/>
        <v>0</v>
      </c>
      <c r="Z179" s="147">
        <f t="shared" si="305"/>
        <v>0</v>
      </c>
      <c r="AA179" s="66">
        <v>0</v>
      </c>
      <c r="AB179" s="143">
        <f t="shared" si="306"/>
        <v>0</v>
      </c>
      <c r="AC179" s="147">
        <f t="shared" si="307"/>
        <v>0</v>
      </c>
      <c r="AD179" s="66">
        <v>0</v>
      </c>
      <c r="AE179" s="143">
        <f t="shared" si="308"/>
        <v>0</v>
      </c>
      <c r="AF179" s="147">
        <f t="shared" si="309"/>
        <v>0</v>
      </c>
      <c r="AG179" s="66">
        <v>0</v>
      </c>
      <c r="AH179" s="143">
        <f t="shared" si="310"/>
        <v>0</v>
      </c>
      <c r="AI179" s="147">
        <f t="shared" si="311"/>
        <v>0</v>
      </c>
      <c r="AJ179" s="66">
        <v>0</v>
      </c>
      <c r="AK179" s="143">
        <f t="shared" si="312"/>
        <v>0</v>
      </c>
      <c r="AL179" s="147">
        <f t="shared" si="313"/>
        <v>0</v>
      </c>
      <c r="AM179" s="151">
        <f t="shared" si="314"/>
        <v>0</v>
      </c>
      <c r="AN179" s="150">
        <f t="shared" si="315"/>
        <v>0</v>
      </c>
    </row>
    <row r="180" spans="1:40" s="43" customFormat="1" outlineLevel="1">
      <c r="B180" s="40" t="s">
        <v>86</v>
      </c>
      <c r="C180" s="52" t="s">
        <v>94</v>
      </c>
      <c r="D180" s="66">
        <v>0</v>
      </c>
      <c r="E180" s="67">
        <v>0</v>
      </c>
      <c r="F180" s="66">
        <v>0</v>
      </c>
      <c r="G180" s="143">
        <f t="shared" si="294"/>
        <v>0</v>
      </c>
      <c r="H180" s="147">
        <f t="shared" si="295"/>
        <v>0</v>
      </c>
      <c r="I180" s="66">
        <v>0</v>
      </c>
      <c r="J180" s="143">
        <f t="shared" si="296"/>
        <v>0</v>
      </c>
      <c r="K180" s="147">
        <f t="shared" si="297"/>
        <v>0</v>
      </c>
      <c r="L180" s="66">
        <v>0</v>
      </c>
      <c r="M180" s="143">
        <f t="shared" si="298"/>
        <v>0</v>
      </c>
      <c r="N180" s="147">
        <f t="shared" si="299"/>
        <v>0</v>
      </c>
      <c r="O180" s="66">
        <v>0</v>
      </c>
      <c r="P180" s="117"/>
      <c r="Q180" s="201"/>
      <c r="R180" s="66">
        <v>0</v>
      </c>
      <c r="S180" s="143">
        <f t="shared" si="300"/>
        <v>0</v>
      </c>
      <c r="T180" s="147">
        <f t="shared" si="301"/>
        <v>0</v>
      </c>
      <c r="U180" s="141">
        <f t="shared" si="302"/>
        <v>0</v>
      </c>
      <c r="V180" s="150">
        <f t="shared" si="303"/>
        <v>0</v>
      </c>
      <c r="X180" s="66">
        <v>0</v>
      </c>
      <c r="Y180" s="143">
        <f t="shared" si="304"/>
        <v>0</v>
      </c>
      <c r="Z180" s="147">
        <f t="shared" si="305"/>
        <v>0</v>
      </c>
      <c r="AA180" s="66">
        <v>0</v>
      </c>
      <c r="AB180" s="143">
        <f t="shared" si="306"/>
        <v>0</v>
      </c>
      <c r="AC180" s="147">
        <f t="shared" si="307"/>
        <v>0</v>
      </c>
      <c r="AD180" s="66">
        <v>0</v>
      </c>
      <c r="AE180" s="143">
        <f t="shared" si="308"/>
        <v>0</v>
      </c>
      <c r="AF180" s="147">
        <f t="shared" si="309"/>
        <v>0</v>
      </c>
      <c r="AG180" s="66">
        <v>0</v>
      </c>
      <c r="AH180" s="143">
        <f t="shared" si="310"/>
        <v>0</v>
      </c>
      <c r="AI180" s="147">
        <f t="shared" si="311"/>
        <v>0</v>
      </c>
      <c r="AJ180" s="66">
        <v>1</v>
      </c>
      <c r="AK180" s="143">
        <f t="shared" si="312"/>
        <v>1</v>
      </c>
      <c r="AL180" s="147">
        <f t="shared" si="313"/>
        <v>0</v>
      </c>
      <c r="AM180" s="141">
        <f t="shared" si="314"/>
        <v>1</v>
      </c>
      <c r="AN180" s="150">
        <f t="shared" si="315"/>
        <v>0</v>
      </c>
    </row>
    <row r="181" spans="1:40" outlineLevel="1">
      <c r="B181" s="40" t="s">
        <v>87</v>
      </c>
      <c r="C181" s="52" t="s">
        <v>94</v>
      </c>
      <c r="D181" s="66">
        <v>0</v>
      </c>
      <c r="E181" s="67">
        <v>0</v>
      </c>
      <c r="F181" s="66">
        <v>0</v>
      </c>
      <c r="G181" s="143">
        <f t="shared" si="294"/>
        <v>0</v>
      </c>
      <c r="H181" s="147">
        <f t="shared" si="295"/>
        <v>0</v>
      </c>
      <c r="I181" s="66">
        <v>0</v>
      </c>
      <c r="J181" s="143">
        <f t="shared" si="296"/>
        <v>0</v>
      </c>
      <c r="K181" s="147">
        <f t="shared" si="297"/>
        <v>0</v>
      </c>
      <c r="L181" s="66">
        <v>0</v>
      </c>
      <c r="M181" s="143">
        <f t="shared" si="298"/>
        <v>0</v>
      </c>
      <c r="N181" s="147">
        <f t="shared" si="299"/>
        <v>0</v>
      </c>
      <c r="O181" s="66">
        <v>0</v>
      </c>
      <c r="P181" s="116"/>
      <c r="Q181" s="118"/>
      <c r="R181" s="66">
        <v>0</v>
      </c>
      <c r="S181" s="143">
        <f t="shared" si="300"/>
        <v>0</v>
      </c>
      <c r="T181" s="147">
        <f t="shared" si="301"/>
        <v>0</v>
      </c>
      <c r="U181" s="141">
        <f t="shared" si="302"/>
        <v>0</v>
      </c>
      <c r="V181" s="150">
        <f t="shared" si="303"/>
        <v>0</v>
      </c>
      <c r="X181" s="66">
        <v>0</v>
      </c>
      <c r="Y181" s="143">
        <f t="shared" si="304"/>
        <v>0</v>
      </c>
      <c r="Z181" s="147">
        <f t="shared" si="305"/>
        <v>0</v>
      </c>
      <c r="AA181" s="66">
        <v>0</v>
      </c>
      <c r="AB181" s="143">
        <f t="shared" si="306"/>
        <v>0</v>
      </c>
      <c r="AC181" s="147">
        <f t="shared" si="307"/>
        <v>0</v>
      </c>
      <c r="AD181" s="66">
        <v>1</v>
      </c>
      <c r="AE181" s="143">
        <f t="shared" si="308"/>
        <v>1</v>
      </c>
      <c r="AF181" s="147">
        <f t="shared" si="309"/>
        <v>0</v>
      </c>
      <c r="AG181" s="66">
        <v>0</v>
      </c>
      <c r="AH181" s="143">
        <f t="shared" si="310"/>
        <v>1</v>
      </c>
      <c r="AI181" s="147">
        <f t="shared" si="311"/>
        <v>0</v>
      </c>
      <c r="AJ181" s="66">
        <v>0</v>
      </c>
      <c r="AK181" s="143">
        <f t="shared" si="312"/>
        <v>1</v>
      </c>
      <c r="AL181" s="147">
        <f t="shared" si="313"/>
        <v>0</v>
      </c>
      <c r="AM181" s="141">
        <f t="shared" si="314"/>
        <v>1</v>
      </c>
      <c r="AN181" s="150">
        <f t="shared" si="315"/>
        <v>0</v>
      </c>
    </row>
    <row r="182" spans="1:40" outlineLevel="1">
      <c r="B182" s="40" t="s">
        <v>88</v>
      </c>
      <c r="C182" s="52" t="s">
        <v>94</v>
      </c>
      <c r="D182" s="66">
        <v>0</v>
      </c>
      <c r="E182" s="67">
        <v>0</v>
      </c>
      <c r="F182" s="66">
        <v>0</v>
      </c>
      <c r="G182" s="143">
        <f t="shared" si="294"/>
        <v>0</v>
      </c>
      <c r="H182" s="147">
        <f t="shared" si="295"/>
        <v>0</v>
      </c>
      <c r="I182" s="66">
        <v>0</v>
      </c>
      <c r="J182" s="143">
        <f t="shared" si="296"/>
        <v>0</v>
      </c>
      <c r="K182" s="147">
        <f t="shared" si="297"/>
        <v>0</v>
      </c>
      <c r="L182" s="66">
        <v>0</v>
      </c>
      <c r="M182" s="143">
        <f t="shared" si="298"/>
        <v>0</v>
      </c>
      <c r="N182" s="147">
        <f t="shared" si="299"/>
        <v>0</v>
      </c>
      <c r="O182" s="66">
        <v>0</v>
      </c>
      <c r="P182" s="118"/>
      <c r="Q182" s="118"/>
      <c r="R182" s="66">
        <v>0</v>
      </c>
      <c r="S182" s="143">
        <f t="shared" si="281"/>
        <v>0</v>
      </c>
      <c r="T182" s="149">
        <f t="shared" si="282"/>
        <v>0</v>
      </c>
      <c r="U182" s="141">
        <f t="shared" si="302"/>
        <v>0</v>
      </c>
      <c r="V182" s="150">
        <f t="shared" si="303"/>
        <v>0</v>
      </c>
      <c r="X182" s="66">
        <v>0</v>
      </c>
      <c r="Y182" s="143">
        <f t="shared" si="304"/>
        <v>0</v>
      </c>
      <c r="Z182" s="147">
        <f t="shared" si="305"/>
        <v>0</v>
      </c>
      <c r="AA182" s="66">
        <v>0</v>
      </c>
      <c r="AB182" s="143">
        <f t="shared" si="306"/>
        <v>0</v>
      </c>
      <c r="AC182" s="147">
        <f t="shared" si="307"/>
        <v>0</v>
      </c>
      <c r="AD182" s="66">
        <v>0</v>
      </c>
      <c r="AE182" s="143">
        <f t="shared" si="308"/>
        <v>0</v>
      </c>
      <c r="AF182" s="147">
        <f t="shared" si="309"/>
        <v>0</v>
      </c>
      <c r="AG182" s="66">
        <v>0</v>
      </c>
      <c r="AH182" s="143">
        <f t="shared" si="310"/>
        <v>0</v>
      </c>
      <c r="AI182" s="147">
        <f t="shared" si="311"/>
        <v>0</v>
      </c>
      <c r="AJ182" s="66">
        <v>0</v>
      </c>
      <c r="AK182" s="143">
        <f t="shared" si="312"/>
        <v>0</v>
      </c>
      <c r="AL182" s="147">
        <f t="shared" si="313"/>
        <v>0</v>
      </c>
      <c r="AM182" s="151">
        <f t="shared" si="314"/>
        <v>0</v>
      </c>
      <c r="AN182" s="150">
        <f t="shared" si="315"/>
        <v>0</v>
      </c>
    </row>
    <row r="183" spans="1:40" outlineLevel="1">
      <c r="B183" s="339" t="s">
        <v>95</v>
      </c>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1"/>
    </row>
    <row r="184" spans="1:40" outlineLevel="1">
      <c r="B184" s="40" t="s">
        <v>114</v>
      </c>
      <c r="C184" s="38" t="s">
        <v>94</v>
      </c>
      <c r="D184" s="206">
        <f>SUM(D169:D182)</f>
        <v>0</v>
      </c>
      <c r="E184" s="146">
        <f>SUM(E169:E182)</f>
        <v>0</v>
      </c>
      <c r="F184" s="145">
        <f>SUM(F169:F182)</f>
        <v>0</v>
      </c>
      <c r="G184" s="161">
        <f>SUM(G169:G182)</f>
        <v>0</v>
      </c>
      <c r="H184" s="149">
        <f>IFERROR((G184-E184)/E184,0)</f>
        <v>0</v>
      </c>
      <c r="I184" s="206">
        <f>SUM(I169:I182)</f>
        <v>0</v>
      </c>
      <c r="J184" s="144">
        <f>SUM(J169:J182)</f>
        <v>0</v>
      </c>
      <c r="K184" s="149">
        <f t="shared" si="3"/>
        <v>0</v>
      </c>
      <c r="L184" s="206">
        <f>SUM(L169:L182)</f>
        <v>0</v>
      </c>
      <c r="M184" s="144">
        <f>SUM(M169:M182)</f>
        <v>0</v>
      </c>
      <c r="N184" s="149">
        <f t="shared" ref="N184" si="316">IFERROR((M184-J184)/J184,0)</f>
        <v>0</v>
      </c>
      <c r="O184" s="145">
        <f>SUM(O169:O182)</f>
        <v>0</v>
      </c>
      <c r="P184" s="118"/>
      <c r="Q184" s="118"/>
      <c r="R184" s="206">
        <f>SUM(R169:R182)</f>
        <v>0</v>
      </c>
      <c r="S184" s="144">
        <f>SUM(S169:S182)</f>
        <v>0</v>
      </c>
      <c r="T184" s="149">
        <f>IFERROR((S184-M184)/M184,0)</f>
        <v>0</v>
      </c>
      <c r="U184" s="145">
        <f>SUM(U169:U182)</f>
        <v>0</v>
      </c>
      <c r="V184" s="150">
        <f>IFERROR((S184/E184)^(1/4)-1,0)</f>
        <v>0</v>
      </c>
      <c r="X184" s="206">
        <f>SUM(X169:X182)</f>
        <v>0</v>
      </c>
      <c r="Y184" s="144">
        <f>SUM(Y169:Y182)</f>
        <v>0</v>
      </c>
      <c r="Z184" s="149">
        <f>IFERROR((Y184-S184)/S184,0)</f>
        <v>0</v>
      </c>
      <c r="AA184" s="145">
        <f>SUM(AA169:AA182)</f>
        <v>0</v>
      </c>
      <c r="AB184" s="161">
        <f>SUM(AB169:AB182)</f>
        <v>0</v>
      </c>
      <c r="AC184" s="149">
        <f t="shared" ref="AC184" si="317">IFERROR((AB184-Y184)/Y184,0)</f>
        <v>0</v>
      </c>
      <c r="AD184" s="206">
        <f>SUM(AD169:AD182)</f>
        <v>1</v>
      </c>
      <c r="AE184" s="144">
        <f>SUM(AE169:AE182)</f>
        <v>1</v>
      </c>
      <c r="AF184" s="149">
        <f t="shared" ref="AF184" si="318">IFERROR((AE184-AB184)/AB184,0)</f>
        <v>0</v>
      </c>
      <c r="AG184" s="145">
        <f>SUM(AG169:AG182)</f>
        <v>0</v>
      </c>
      <c r="AH184" s="161">
        <f>SUM(AH169:AH182)</f>
        <v>1</v>
      </c>
      <c r="AI184" s="149">
        <f t="shared" ref="AI184" si="319">IFERROR((AH184-AE184)/AE184,0)</f>
        <v>0</v>
      </c>
      <c r="AJ184" s="145">
        <f>SUM(AJ169:AJ182)</f>
        <v>1</v>
      </c>
      <c r="AK184" s="161">
        <f>SUM(AK169:AK182)</f>
        <v>2</v>
      </c>
      <c r="AL184" s="149">
        <f t="shared" ref="AL184" si="320">IFERROR((AK184-AH184)/AH184,0)</f>
        <v>1</v>
      </c>
      <c r="AM184" s="145">
        <f>SUM(AM169:AM182)</f>
        <v>2</v>
      </c>
      <c r="AN184" s="150">
        <f t="shared" ref="AN184" si="321">IFERROR((AK184/Y184)^(1/4)-1,0)</f>
        <v>0</v>
      </c>
    </row>
  </sheetData>
  <mergeCells count="164">
    <mergeCell ref="D166:Q166"/>
    <mergeCell ref="R166:T166"/>
    <mergeCell ref="D11:Q11"/>
    <mergeCell ref="R11:T11"/>
    <mergeCell ref="D34:Q34"/>
    <mergeCell ref="R34:T34"/>
    <mergeCell ref="D56:Q56"/>
    <mergeCell ref="R56:T56"/>
    <mergeCell ref="D78:Q78"/>
    <mergeCell ref="R78:T78"/>
    <mergeCell ref="D100:Q100"/>
    <mergeCell ref="R100:T100"/>
    <mergeCell ref="D122:Q122"/>
    <mergeCell ref="R122:T122"/>
    <mergeCell ref="X166:AN166"/>
    <mergeCell ref="AJ145:AL145"/>
    <mergeCell ref="AM145:AN145"/>
    <mergeCell ref="X78:AN78"/>
    <mergeCell ref="D79:E79"/>
    <mergeCell ref="F79:H79"/>
    <mergeCell ref="I79:K79"/>
    <mergeCell ref="L79:N79"/>
    <mergeCell ref="O79:Q79"/>
    <mergeCell ref="X79:Z79"/>
    <mergeCell ref="AA79:AC79"/>
    <mergeCell ref="AD79:AF79"/>
    <mergeCell ref="AG79:AI79"/>
    <mergeCell ref="AJ79:AL79"/>
    <mergeCell ref="AM79:AN79"/>
    <mergeCell ref="R79:T79"/>
    <mergeCell ref="L101:N101"/>
    <mergeCell ref="O101:Q101"/>
    <mergeCell ref="X101:Z101"/>
    <mergeCell ref="AA101:AC101"/>
    <mergeCell ref="AD101:AF101"/>
    <mergeCell ref="AG101:AI101"/>
    <mergeCell ref="AJ101:AL101"/>
    <mergeCell ref="AM101:AN101"/>
    <mergeCell ref="AJ167:AL167"/>
    <mergeCell ref="AM167:AN167"/>
    <mergeCell ref="D167:E167"/>
    <mergeCell ref="F167:H167"/>
    <mergeCell ref="I167:K167"/>
    <mergeCell ref="L167:N167"/>
    <mergeCell ref="O167:Q167"/>
    <mergeCell ref="X167:Z167"/>
    <mergeCell ref="AA167:AC167"/>
    <mergeCell ref="AD167:AF167"/>
    <mergeCell ref="AG167:AI167"/>
    <mergeCell ref="AJ35:AL35"/>
    <mergeCell ref="AM35:AN35"/>
    <mergeCell ref="X56:AN56"/>
    <mergeCell ref="D57:E57"/>
    <mergeCell ref="F57:H57"/>
    <mergeCell ref="I57:K57"/>
    <mergeCell ref="L57:N57"/>
    <mergeCell ref="O57:Q57"/>
    <mergeCell ref="X57:Z57"/>
    <mergeCell ref="AA57:AC57"/>
    <mergeCell ref="AD57:AF57"/>
    <mergeCell ref="AG57:AI57"/>
    <mergeCell ref="AJ57:AL57"/>
    <mergeCell ref="AM57:AN57"/>
    <mergeCell ref="D35:E35"/>
    <mergeCell ref="F35:H35"/>
    <mergeCell ref="I35:K35"/>
    <mergeCell ref="L35:N35"/>
    <mergeCell ref="O35:Q35"/>
    <mergeCell ref="X35:Z35"/>
    <mergeCell ref="AA35:AC35"/>
    <mergeCell ref="AD35:AF35"/>
    <mergeCell ref="AG35:AI35"/>
    <mergeCell ref="X11:AN11"/>
    <mergeCell ref="B11:B13"/>
    <mergeCell ref="C11:C13"/>
    <mergeCell ref="U11:V12"/>
    <mergeCell ref="X34:AN34"/>
    <mergeCell ref="R167:T167"/>
    <mergeCell ref="U34:V35"/>
    <mergeCell ref="U56:V57"/>
    <mergeCell ref="U78:V79"/>
    <mergeCell ref="U100:V101"/>
    <mergeCell ref="U122:V123"/>
    <mergeCell ref="U144:V145"/>
    <mergeCell ref="U166:V167"/>
    <mergeCell ref="C56:C58"/>
    <mergeCell ref="R57:T57"/>
    <mergeCell ref="B78:B80"/>
    <mergeCell ref="C78:C80"/>
    <mergeCell ref="B100:B102"/>
    <mergeCell ref="C100:C102"/>
    <mergeCell ref="R101:T101"/>
    <mergeCell ref="X100:AN100"/>
    <mergeCell ref="D101:E101"/>
    <mergeCell ref="F101:H101"/>
    <mergeCell ref="I101:K101"/>
    <mergeCell ref="AJ123:AL123"/>
    <mergeCell ref="B5:I5"/>
    <mergeCell ref="J2:L2"/>
    <mergeCell ref="AA12:AC12"/>
    <mergeCell ref="AD12:AF12"/>
    <mergeCell ref="AG12:AI12"/>
    <mergeCell ref="AJ12:AL12"/>
    <mergeCell ref="R99:T99"/>
    <mergeCell ref="B98:AN98"/>
    <mergeCell ref="B76:AN76"/>
    <mergeCell ref="B54:AN54"/>
    <mergeCell ref="B32:AN32"/>
    <mergeCell ref="AM12:AN12"/>
    <mergeCell ref="D12:E12"/>
    <mergeCell ref="F12:H12"/>
    <mergeCell ref="I12:K12"/>
    <mergeCell ref="L12:N12"/>
    <mergeCell ref="O12:Q12"/>
    <mergeCell ref="X12:Z12"/>
    <mergeCell ref="R12:T12"/>
    <mergeCell ref="B34:B36"/>
    <mergeCell ref="C34:C36"/>
    <mergeCell ref="R35:T35"/>
    <mergeCell ref="B56:B58"/>
    <mergeCell ref="X145:Z145"/>
    <mergeCell ref="D144:Q144"/>
    <mergeCell ref="R144:T144"/>
    <mergeCell ref="AA145:AC145"/>
    <mergeCell ref="AD145:AF145"/>
    <mergeCell ref="AG145:AI145"/>
    <mergeCell ref="L123:N123"/>
    <mergeCell ref="O123:Q123"/>
    <mergeCell ref="X123:Z123"/>
    <mergeCell ref="AA123:AC123"/>
    <mergeCell ref="AD123:AF123"/>
    <mergeCell ref="AG123:AI123"/>
    <mergeCell ref="D123:E123"/>
    <mergeCell ref="F123:H123"/>
    <mergeCell ref="I123:K123"/>
    <mergeCell ref="D145:E145"/>
    <mergeCell ref="F145:H145"/>
    <mergeCell ref="I145:K145"/>
    <mergeCell ref="L145:N145"/>
    <mergeCell ref="O145:Q145"/>
    <mergeCell ref="AM123:AN123"/>
    <mergeCell ref="B183:AN183"/>
    <mergeCell ref="B164:AN164"/>
    <mergeCell ref="B166:B168"/>
    <mergeCell ref="C166:C168"/>
    <mergeCell ref="B161:AN161"/>
    <mergeCell ref="C2:H2"/>
    <mergeCell ref="B9:AN9"/>
    <mergeCell ref="B28:AN28"/>
    <mergeCell ref="B51:AN51"/>
    <mergeCell ref="B73:AN73"/>
    <mergeCell ref="B95:AN95"/>
    <mergeCell ref="B117:AN117"/>
    <mergeCell ref="B139:AN139"/>
    <mergeCell ref="B142:AN142"/>
    <mergeCell ref="B120:AN120"/>
    <mergeCell ref="B122:B124"/>
    <mergeCell ref="C122:C124"/>
    <mergeCell ref="R123:T123"/>
    <mergeCell ref="B144:B146"/>
    <mergeCell ref="C144:C146"/>
    <mergeCell ref="R145:T145"/>
    <mergeCell ref="X144:AN144"/>
    <mergeCell ref="X122:AN122"/>
  </mergeCells>
  <hyperlinks>
    <hyperlink ref="J2" location="'Αρχική σελίδα'!A1" display="Πίσω στην αρχική σελίδα" xr:uid="{9F692A5C-29A6-43F6-A404-E7670A1585A6}"/>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C664-4776-4F00-AB1D-568E9B640E5F}">
  <sheetPr>
    <tabColor theme="4" tint="0.79998168889431442"/>
  </sheetPr>
  <dimension ref="A2:AX165"/>
  <sheetViews>
    <sheetView showGridLines="0" topLeftCell="AL1" zoomScale="70" zoomScaleNormal="70" workbookViewId="0">
      <selection activeCell="AU14" sqref="AU14:AU25"/>
    </sheetView>
  </sheetViews>
  <sheetFormatPr defaultRowHeight="14.45" outlineLevelRow="1"/>
  <cols>
    <col min="1" max="1" width="2.85546875" customWidth="1"/>
    <col min="2" max="2" width="29.28515625" customWidth="1"/>
    <col min="3" max="14" width="13.7109375" customWidth="1"/>
    <col min="15" max="15" width="13.28515625" customWidth="1"/>
    <col min="16" max="16" width="12" customWidth="1"/>
    <col min="17" max="17" width="14.140625" customWidth="1"/>
    <col min="18" max="21" width="13.7109375" customWidth="1"/>
    <col min="22" max="22" width="18.7109375" customWidth="1"/>
    <col min="23" max="23" width="2.140625" customWidth="1"/>
    <col min="24" max="49" width="13.7109375" customWidth="1"/>
    <col min="50" max="50" width="18.7109375" customWidth="1"/>
  </cols>
  <sheetData>
    <row r="2" spans="2:50" ht="18.600000000000001">
      <c r="B2" s="1" t="s">
        <v>0</v>
      </c>
      <c r="C2" s="333" t="str">
        <f>'Αρχική Σελίδα'!C3</f>
        <v>Θεσσαλονίκης</v>
      </c>
      <c r="D2" s="333"/>
      <c r="E2" s="333"/>
      <c r="F2" s="333"/>
      <c r="G2" s="333"/>
      <c r="H2" s="333"/>
      <c r="J2" s="334" t="s">
        <v>58</v>
      </c>
      <c r="K2" s="334"/>
      <c r="L2" s="334"/>
    </row>
    <row r="3" spans="2:50" ht="18.600000000000001">
      <c r="B3" s="2" t="s">
        <v>2</v>
      </c>
      <c r="C3" s="37">
        <f>'Αρχική Σελίδα'!C4</f>
        <v>2024</v>
      </c>
      <c r="D3" s="37" t="s">
        <v>3</v>
      </c>
      <c r="E3" s="37">
        <f>C3+4</f>
        <v>2028</v>
      </c>
    </row>
    <row r="4" spans="2:50" ht="14.45" customHeight="1">
      <c r="C4" s="2"/>
      <c r="D4" s="37"/>
      <c r="E4" s="37"/>
    </row>
    <row r="5" spans="2:50" ht="77.25" customHeight="1">
      <c r="B5" s="335" t="s">
        <v>122</v>
      </c>
      <c r="C5" s="335"/>
      <c r="D5" s="335"/>
      <c r="E5" s="335"/>
      <c r="F5" s="335"/>
      <c r="G5" s="335"/>
      <c r="H5" s="335"/>
      <c r="I5" s="335"/>
    </row>
    <row r="6" spans="2:50">
      <c r="B6" s="198"/>
      <c r="C6" s="198"/>
      <c r="D6" s="198"/>
      <c r="E6" s="198"/>
      <c r="F6" s="198"/>
      <c r="G6" s="198"/>
      <c r="H6" s="198"/>
    </row>
    <row r="7" spans="2:50" ht="18.600000000000001">
      <c r="B7" s="82" t="str">
        <f>"Εξέλιξη ενεργών συνδέσεων στο υφιστάμενο δίκτυο διανομής ("&amp;(C3-5)&amp;" - "&amp;(C3-1)&amp;") και εξέλιξη σύμφωνα με το Πρόγραμμα Ανάπτυξης "&amp;C3&amp;" - "&amp;E3</f>
        <v>Εξέλιξη ενεργών συνδέσεων στο υφιστάμενο δίκτυο διανομής (2019 - 2023) και εξέλιξη σύμφωνα με το Πρόγραμμα Ανάπτυξης 2024 - 2028</v>
      </c>
      <c r="C7" s="83"/>
      <c r="D7" s="83"/>
      <c r="E7" s="83"/>
      <c r="F7" s="83"/>
      <c r="G7" s="83"/>
      <c r="H7" s="83"/>
      <c r="I7" s="83"/>
      <c r="J7" s="84"/>
      <c r="K7" s="81"/>
    </row>
    <row r="8" spans="2:50" ht="18.600000000000001">
      <c r="B8" s="203"/>
      <c r="C8" s="45"/>
      <c r="D8" s="45"/>
      <c r="E8" s="45"/>
      <c r="F8" s="45"/>
      <c r="G8" s="45"/>
      <c r="H8" s="45"/>
      <c r="I8" s="45"/>
      <c r="J8" s="20"/>
    </row>
    <row r="9" spans="2:50" ht="15.6">
      <c r="B9" s="332" t="s">
        <v>123</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row>
    <row r="10" spans="2:50"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2:50" outlineLevel="1">
      <c r="B11" s="359"/>
      <c r="C11" s="344" t="s">
        <v>93</v>
      </c>
      <c r="D11" s="347" t="s">
        <v>106</v>
      </c>
      <c r="E11" s="348"/>
      <c r="F11" s="348"/>
      <c r="G11" s="348"/>
      <c r="H11" s="348"/>
      <c r="I11" s="348"/>
      <c r="J11" s="348"/>
      <c r="K11" s="348"/>
      <c r="L11" s="348"/>
      <c r="M11" s="348"/>
      <c r="N11" s="348"/>
      <c r="O11" s="348"/>
      <c r="P11" s="348"/>
      <c r="Q11" s="349"/>
      <c r="R11" s="347"/>
      <c r="S11" s="348"/>
      <c r="T11" s="349"/>
      <c r="U11" s="355" t="str">
        <f xml:space="preserve"> D12&amp;" - "&amp;R12</f>
        <v>2019 - 2023</v>
      </c>
      <c r="V11" s="356"/>
      <c r="X11" s="347" t="s">
        <v>107</v>
      </c>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9"/>
    </row>
    <row r="12" spans="2:50" outlineLevel="1">
      <c r="B12" s="360"/>
      <c r="C12" s="345"/>
      <c r="D12" s="347">
        <f>$C$3-5</f>
        <v>2019</v>
      </c>
      <c r="E12" s="349"/>
      <c r="F12" s="347">
        <f>$C$3-4</f>
        <v>2020</v>
      </c>
      <c r="G12" s="348"/>
      <c r="H12" s="349"/>
      <c r="I12" s="347">
        <f>$C$3-3</f>
        <v>2021</v>
      </c>
      <c r="J12" s="348"/>
      <c r="K12" s="349"/>
      <c r="L12" s="347">
        <f>$C$3-2</f>
        <v>2022</v>
      </c>
      <c r="M12" s="348"/>
      <c r="N12" s="349"/>
      <c r="O12" s="347" t="str">
        <f>$C$3-1&amp;""&amp;" ("&amp;"Σεπ"&amp;")"</f>
        <v>2023 (Σεπ)</v>
      </c>
      <c r="P12" s="348"/>
      <c r="Q12" s="349"/>
      <c r="R12" s="347">
        <f>$C$3-1</f>
        <v>2023</v>
      </c>
      <c r="S12" s="348"/>
      <c r="T12" s="349"/>
      <c r="U12" s="357"/>
      <c r="V12" s="358"/>
      <c r="X12" s="347">
        <f>$C$3</f>
        <v>2024</v>
      </c>
      <c r="Y12" s="348"/>
      <c r="Z12" s="348"/>
      <c r="AA12" s="348"/>
      <c r="AB12" s="349"/>
      <c r="AC12" s="347">
        <f>$C$3+1</f>
        <v>2025</v>
      </c>
      <c r="AD12" s="348"/>
      <c r="AE12" s="348"/>
      <c r="AF12" s="348"/>
      <c r="AG12" s="349"/>
      <c r="AH12" s="347">
        <f>$C$3+2</f>
        <v>2026</v>
      </c>
      <c r="AI12" s="348"/>
      <c r="AJ12" s="348"/>
      <c r="AK12" s="348"/>
      <c r="AL12" s="349"/>
      <c r="AM12" s="347">
        <f>$C$3+3</f>
        <v>2027</v>
      </c>
      <c r="AN12" s="348"/>
      <c r="AO12" s="348"/>
      <c r="AP12" s="348"/>
      <c r="AQ12" s="349"/>
      <c r="AR12" s="347">
        <f>$C$3+4</f>
        <v>2028</v>
      </c>
      <c r="AS12" s="348"/>
      <c r="AT12" s="348"/>
      <c r="AU12" s="348"/>
      <c r="AV12" s="349"/>
      <c r="AW12" s="337" t="str">
        <f>X12&amp;" - "&amp;AR12</f>
        <v>2024 - 2028</v>
      </c>
      <c r="AX12" s="363"/>
    </row>
    <row r="13" spans="2:50" ht="43.5" outlineLevel="1">
      <c r="B13" s="361"/>
      <c r="C13" s="346"/>
      <c r="D13" s="54" t="s">
        <v>108</v>
      </c>
      <c r="E13" s="55" t="s">
        <v>109</v>
      </c>
      <c r="F13" s="54" t="s">
        <v>108</v>
      </c>
      <c r="G13" s="9" t="s">
        <v>109</v>
      </c>
      <c r="H13" s="55" t="s">
        <v>110</v>
      </c>
      <c r="I13" s="54" t="s">
        <v>108</v>
      </c>
      <c r="J13" s="9" t="s">
        <v>109</v>
      </c>
      <c r="K13" s="55" t="s">
        <v>110</v>
      </c>
      <c r="L13" s="54" t="s">
        <v>108</v>
      </c>
      <c r="M13" s="9" t="s">
        <v>109</v>
      </c>
      <c r="N13" s="55" t="s">
        <v>110</v>
      </c>
      <c r="O13" s="54" t="s">
        <v>108</v>
      </c>
      <c r="P13" s="9" t="s">
        <v>109</v>
      </c>
      <c r="Q13" s="55" t="s">
        <v>110</v>
      </c>
      <c r="R13" s="54" t="s">
        <v>108</v>
      </c>
      <c r="S13" s="9" t="s">
        <v>109</v>
      </c>
      <c r="T13" s="55" t="s">
        <v>110</v>
      </c>
      <c r="U13" s="9" t="s">
        <v>111</v>
      </c>
      <c r="V13" s="48" t="s">
        <v>112</v>
      </c>
      <c r="X13" s="54" t="s">
        <v>124</v>
      </c>
      <c r="Y13" s="87" t="s">
        <v>125</v>
      </c>
      <c r="Z13" s="87" t="s">
        <v>126</v>
      </c>
      <c r="AA13" s="9" t="s">
        <v>127</v>
      </c>
      <c r="AB13" s="55" t="s">
        <v>110</v>
      </c>
      <c r="AC13" s="54" t="s">
        <v>124</v>
      </c>
      <c r="AD13" s="87" t="s">
        <v>125</v>
      </c>
      <c r="AE13" s="87" t="s">
        <v>126</v>
      </c>
      <c r="AF13" s="9" t="s">
        <v>127</v>
      </c>
      <c r="AG13" s="55" t="s">
        <v>110</v>
      </c>
      <c r="AH13" s="54" t="s">
        <v>124</v>
      </c>
      <c r="AI13" s="87" t="s">
        <v>125</v>
      </c>
      <c r="AJ13" s="87" t="s">
        <v>126</v>
      </c>
      <c r="AK13" s="9" t="s">
        <v>127</v>
      </c>
      <c r="AL13" s="55" t="s">
        <v>110</v>
      </c>
      <c r="AM13" s="54" t="s">
        <v>124</v>
      </c>
      <c r="AN13" s="87" t="s">
        <v>125</v>
      </c>
      <c r="AO13" s="87" t="s">
        <v>126</v>
      </c>
      <c r="AP13" s="9" t="s">
        <v>127</v>
      </c>
      <c r="AQ13" s="55" t="s">
        <v>110</v>
      </c>
      <c r="AR13" s="54" t="s">
        <v>124</v>
      </c>
      <c r="AS13" s="87" t="s">
        <v>125</v>
      </c>
      <c r="AT13" s="87" t="s">
        <v>126</v>
      </c>
      <c r="AU13" s="9" t="s">
        <v>127</v>
      </c>
      <c r="AV13" s="55" t="s">
        <v>110</v>
      </c>
      <c r="AW13" s="54" t="s">
        <v>111</v>
      </c>
      <c r="AX13" s="281" t="s">
        <v>112</v>
      </c>
    </row>
    <row r="14" spans="2:50" outlineLevel="1">
      <c r="B14" s="40" t="s">
        <v>74</v>
      </c>
      <c r="C14" s="52" t="s">
        <v>94</v>
      </c>
      <c r="D14" s="145">
        <f>D37+D59+D81+D103+D125+D147</f>
        <v>505</v>
      </c>
      <c r="E14" s="146">
        <f>E37+E59+E81+E103+E125+E147</f>
        <v>17782</v>
      </c>
      <c r="F14" s="145">
        <f>F37+F59+F81+F103+F125+F147</f>
        <v>342</v>
      </c>
      <c r="G14" s="143">
        <f t="shared" ref="G14" si="0">E14+F14</f>
        <v>18124</v>
      </c>
      <c r="H14" s="147">
        <f t="shared" ref="H14:H27" si="1">IFERROR((G14-E14)/E14,0)</f>
        <v>1.9232932178607581E-2</v>
      </c>
      <c r="I14" s="145">
        <f>I37+I59+I81+I103+I125+I147</f>
        <v>311</v>
      </c>
      <c r="J14" s="143">
        <f t="shared" ref="J14" si="2">G14+I14</f>
        <v>18435</v>
      </c>
      <c r="K14" s="147">
        <f t="shared" ref="K14:K29" si="3">IFERROR((J14-G14)/G14,0)</f>
        <v>1.7159567424409623E-2</v>
      </c>
      <c r="L14" s="145">
        <f>L37+L59+L81+L103+L125+L147</f>
        <v>240</v>
      </c>
      <c r="M14" s="143">
        <f t="shared" ref="M14" si="4">J14+L14</f>
        <v>18675</v>
      </c>
      <c r="N14" s="147">
        <f t="shared" ref="N14:N29" si="5">IFERROR((M14-J14)/J14,0)</f>
        <v>1.3018714401952807E-2</v>
      </c>
      <c r="O14" s="145">
        <f>O37+O59+O81+O103+O125+O147</f>
        <v>108</v>
      </c>
      <c r="P14" s="116"/>
      <c r="Q14" s="119"/>
      <c r="R14" s="145">
        <f>R37+R59+R81+R103+R125+R147</f>
        <v>154</v>
      </c>
      <c r="S14" s="143">
        <f t="shared" ref="S14" si="6">M14+R14</f>
        <v>18829</v>
      </c>
      <c r="T14" s="147">
        <f>IFERROR((S14-M14)/M14,0)</f>
        <v>8.2463186077643916E-3</v>
      </c>
      <c r="U14" s="152">
        <f t="shared" ref="U14" si="7">D14+F14+I14+L14+R14</f>
        <v>1552</v>
      </c>
      <c r="V14" s="153">
        <f t="shared" ref="V14" si="8">IFERROR((S14/E14)^(1/4)-1,0)</f>
        <v>1.4405656820427604E-2</v>
      </c>
      <c r="X14" s="145">
        <f>X37+X59+X81+X103+X125+X147</f>
        <v>140</v>
      </c>
      <c r="Y14" s="144">
        <f>Y37+Y59+Y81+Y103+Y125+Y147</f>
        <v>138</v>
      </c>
      <c r="Z14" s="144">
        <f>Z37+Z59+Z81+Z103+Z125+Z147</f>
        <v>2</v>
      </c>
      <c r="AA14" s="144">
        <f>AA37+AA59+AA81+AA103+AA125+AA147</f>
        <v>18969</v>
      </c>
      <c r="AB14" s="157">
        <f t="shared" ref="AB14" si="9">IFERROR((AA14-S14)/S14,0)</f>
        <v>7.4353391045727333E-3</v>
      </c>
      <c r="AC14" s="145">
        <f>AC37+AC59+AC81+AC103+AC125+AC147</f>
        <v>568</v>
      </c>
      <c r="AD14" s="144">
        <f>AD37+AD59+AD81+AD103+AD125+AD147</f>
        <v>561</v>
      </c>
      <c r="AE14" s="144">
        <f>AE37+AE59+AE81+AE103+AE125+AE147</f>
        <v>7</v>
      </c>
      <c r="AF14" s="144">
        <f>AF37+AF59+AF81+AF103+AF125+AF147</f>
        <v>19537</v>
      </c>
      <c r="AG14" s="157">
        <f t="shared" ref="AG14" si="10">IFERROR((AF14-AA14)/AA14,0)</f>
        <v>2.9943592176709367E-2</v>
      </c>
      <c r="AH14" s="145">
        <f>AH37+AH59+AH81+AH103+AH125+AH147</f>
        <v>560</v>
      </c>
      <c r="AI14" s="144">
        <f>AI37+AI59+AI81+AI103+AI125+AI147</f>
        <v>554</v>
      </c>
      <c r="AJ14" s="144">
        <f>AJ37+AJ59+AJ81+AJ103+AJ125+AJ147</f>
        <v>6</v>
      </c>
      <c r="AK14" s="144">
        <f>AK37+AK59+AK81+AK103+AK125+AK147</f>
        <v>20097</v>
      </c>
      <c r="AL14" s="157">
        <f t="shared" ref="AL14:AL29" si="11">IFERROR((AK14-AF14)/AF14,0)</f>
        <v>2.8663561447509853E-2</v>
      </c>
      <c r="AM14" s="145">
        <f>AM37+AM59+AM81+AM103+AM125+AM147</f>
        <v>537</v>
      </c>
      <c r="AN14" s="144">
        <f>AN37+AN59+AN81+AN103+AN125+AN147</f>
        <v>531</v>
      </c>
      <c r="AO14" s="144">
        <f>AO37+AO59+AO81+AO103+AO125+AO147</f>
        <v>6</v>
      </c>
      <c r="AP14" s="144">
        <f>AP37+AP59+AP81+AP103+AP125+AP147</f>
        <v>20634</v>
      </c>
      <c r="AQ14" s="157">
        <f t="shared" ref="AQ14:AQ29" si="12">IFERROR((AP14-AK14)/AK14,0)</f>
        <v>2.6720406030750859E-2</v>
      </c>
      <c r="AR14" s="145">
        <f>AR37+AR59+AR81+AR103+AR125+AR147</f>
        <v>536</v>
      </c>
      <c r="AS14" s="144">
        <f>AS37+AS59+AS81+AS103+AS125+AS147</f>
        <v>529</v>
      </c>
      <c r="AT14" s="144">
        <f>AT37+AT59+AT81+AT103+AT125+AT147</f>
        <v>7</v>
      </c>
      <c r="AU14" s="144">
        <f>AU37+AU59+AU81+AU103+AU125+AU147</f>
        <v>21170</v>
      </c>
      <c r="AV14" s="157">
        <f t="shared" ref="AV14:AV29" si="13">IFERROR((AU14-AP14)/AP14,0)</f>
        <v>2.597654356886692E-2</v>
      </c>
      <c r="AW14" s="152">
        <f t="shared" ref="AW14" si="14">X14+AC14+AH14+AM14+AR14</f>
        <v>2341</v>
      </c>
      <c r="AX14" s="153">
        <f t="shared" ref="AX14:AX29" si="15">IFERROR((AU14/AA14)^(1/4)-1,0)</f>
        <v>2.7824830688425672E-2</v>
      </c>
    </row>
    <row r="15" spans="2:50" outlineLevel="1">
      <c r="B15" s="40" t="s">
        <v>75</v>
      </c>
      <c r="C15" s="52" t="s">
        <v>94</v>
      </c>
      <c r="D15" s="145">
        <f t="shared" ref="D15:F15" si="16">D38+D60+D82+D104+D126+D148</f>
        <v>426</v>
      </c>
      <c r="E15" s="146">
        <f t="shared" si="16"/>
        <v>1671</v>
      </c>
      <c r="F15" s="145">
        <f t="shared" si="16"/>
        <v>398</v>
      </c>
      <c r="G15" s="143">
        <f t="shared" ref="G15:G27" si="17">E15+F15</f>
        <v>2069</v>
      </c>
      <c r="H15" s="147">
        <f t="shared" si="1"/>
        <v>0.23818073010173549</v>
      </c>
      <c r="I15" s="145">
        <f t="shared" ref="I15:I27" si="18">I38+I60+I82+I104+I126+I148</f>
        <v>440</v>
      </c>
      <c r="J15" s="143">
        <f t="shared" ref="J15:J27" si="19">G15+I15</f>
        <v>2509</v>
      </c>
      <c r="K15" s="147">
        <f t="shared" ref="K15:K27" si="20">IFERROR((J15-G15)/G15,0)</f>
        <v>0.2126631222812953</v>
      </c>
      <c r="L15" s="145">
        <f t="shared" ref="L15:L27" si="21">L38+L60+L82+L104+L126+L148</f>
        <v>230</v>
      </c>
      <c r="M15" s="143">
        <f t="shared" ref="M15:M27" si="22">J15+L15</f>
        <v>2739</v>
      </c>
      <c r="N15" s="147">
        <f t="shared" ref="N15:N27" si="23">IFERROR((M15-J15)/J15,0)</f>
        <v>9.1669988043045034E-2</v>
      </c>
      <c r="O15" s="145">
        <f t="shared" ref="O15:O27" si="24">O38+O60+O82+O104+O126+O148</f>
        <v>41</v>
      </c>
      <c r="P15" s="116"/>
      <c r="Q15" s="119"/>
      <c r="R15" s="145">
        <f t="shared" ref="R15:R27" si="25">R38+R60+R82+R104+R126+R148</f>
        <v>112</v>
      </c>
      <c r="S15" s="143">
        <f t="shared" ref="S15:S27" si="26">M15+R15</f>
        <v>2851</v>
      </c>
      <c r="T15" s="147">
        <f t="shared" ref="T15:T27" si="27">IFERROR((S15-M15)/M15,0)</f>
        <v>4.089083607155896E-2</v>
      </c>
      <c r="U15" s="152">
        <f t="shared" ref="U15:U27" si="28">D15+F15+I15+L15+R15</f>
        <v>1606</v>
      </c>
      <c r="V15" s="153">
        <f t="shared" ref="V15:V27" si="29">IFERROR((S15/E15)^(1/4)-1,0)</f>
        <v>0.14289199762268456</v>
      </c>
      <c r="X15" s="145">
        <f t="shared" ref="X15:AA15" si="30">X38+X60+X82+X104+X126+X148</f>
        <v>67</v>
      </c>
      <c r="Y15" s="144">
        <f t="shared" si="30"/>
        <v>53</v>
      </c>
      <c r="Z15" s="144">
        <f t="shared" si="30"/>
        <v>14</v>
      </c>
      <c r="AA15" s="144">
        <f t="shared" si="30"/>
        <v>2918</v>
      </c>
      <c r="AB15" s="157">
        <f t="shared" ref="AB15:AB27" si="31">IFERROR((AA15-S15)/S15,0)</f>
        <v>2.3500526131182042E-2</v>
      </c>
      <c r="AC15" s="145">
        <f t="shared" ref="AC15:AF15" si="32">AC38+AC60+AC82+AC104+AC126+AC148</f>
        <v>124</v>
      </c>
      <c r="AD15" s="144">
        <f t="shared" si="32"/>
        <v>108</v>
      </c>
      <c r="AE15" s="144">
        <f t="shared" si="32"/>
        <v>16</v>
      </c>
      <c r="AF15" s="144">
        <f t="shared" si="32"/>
        <v>3042</v>
      </c>
      <c r="AG15" s="157">
        <f t="shared" ref="AG15:AG27" si="33">IFERROR((AF15-AA15)/AA15,0)</f>
        <v>4.2494859492803287E-2</v>
      </c>
      <c r="AH15" s="145">
        <f t="shared" ref="AH15:AK15" si="34">AH38+AH60+AH82+AH104+AH126+AH148</f>
        <v>122</v>
      </c>
      <c r="AI15" s="144">
        <f t="shared" si="34"/>
        <v>106</v>
      </c>
      <c r="AJ15" s="144">
        <f t="shared" si="34"/>
        <v>16</v>
      </c>
      <c r="AK15" s="144">
        <f t="shared" si="34"/>
        <v>3164</v>
      </c>
      <c r="AL15" s="157">
        <f t="shared" ref="AL15:AL27" si="35">IFERROR((AK15-AF15)/AF15,0)</f>
        <v>4.0105193951347796E-2</v>
      </c>
      <c r="AM15" s="145">
        <f t="shared" ref="AM15:AP15" si="36">AM38+AM60+AM82+AM104+AM126+AM148</f>
        <v>118</v>
      </c>
      <c r="AN15" s="144">
        <f t="shared" si="36"/>
        <v>93</v>
      </c>
      <c r="AO15" s="144">
        <f t="shared" si="36"/>
        <v>25</v>
      </c>
      <c r="AP15" s="144">
        <f t="shared" si="36"/>
        <v>3282</v>
      </c>
      <c r="AQ15" s="157">
        <f t="shared" ref="AQ15:AQ27" si="37">IFERROR((AP15-AK15)/AK15,0)</f>
        <v>3.7294563843236407E-2</v>
      </c>
      <c r="AR15" s="145">
        <f t="shared" ref="AR15:AU15" si="38">AR38+AR60+AR82+AR104+AR126+AR148</f>
        <v>110</v>
      </c>
      <c r="AS15" s="144">
        <f t="shared" si="38"/>
        <v>88</v>
      </c>
      <c r="AT15" s="144">
        <f t="shared" si="38"/>
        <v>22</v>
      </c>
      <c r="AU15" s="144">
        <f t="shared" si="38"/>
        <v>3392</v>
      </c>
      <c r="AV15" s="157">
        <f t="shared" ref="AV15:AV27" si="39">IFERROR((AU15-AP15)/AP15,0)</f>
        <v>3.3516148689823277E-2</v>
      </c>
      <c r="AW15" s="152">
        <f t="shared" ref="AW15:AW27" si="40">X15+AC15+AH15+AM15+AR15</f>
        <v>541</v>
      </c>
      <c r="AX15" s="153">
        <f t="shared" ref="AX15:AX27" si="41">IFERROR((AU15/AA15)^(1/4)-1,0)</f>
        <v>3.8347302526386962E-2</v>
      </c>
    </row>
    <row r="16" spans="2:50" outlineLevel="1">
      <c r="B16" s="40" t="s">
        <v>76</v>
      </c>
      <c r="C16" s="52" t="s">
        <v>94</v>
      </c>
      <c r="D16" s="145">
        <f t="shared" ref="D16:F16" si="42">D39+D61+D83+D105+D127+D149</f>
        <v>287</v>
      </c>
      <c r="E16" s="146">
        <f t="shared" si="42"/>
        <v>1137</v>
      </c>
      <c r="F16" s="145">
        <f t="shared" si="42"/>
        <v>246</v>
      </c>
      <c r="G16" s="143">
        <f t="shared" si="17"/>
        <v>1383</v>
      </c>
      <c r="H16" s="147">
        <f t="shared" si="1"/>
        <v>0.21635883905013192</v>
      </c>
      <c r="I16" s="145">
        <f t="shared" si="18"/>
        <v>365</v>
      </c>
      <c r="J16" s="143">
        <f t="shared" si="19"/>
        <v>1748</v>
      </c>
      <c r="K16" s="147">
        <f t="shared" si="20"/>
        <v>0.26391901663051337</v>
      </c>
      <c r="L16" s="145">
        <f t="shared" si="21"/>
        <v>184</v>
      </c>
      <c r="M16" s="143">
        <f t="shared" si="22"/>
        <v>1932</v>
      </c>
      <c r="N16" s="147">
        <f t="shared" si="23"/>
        <v>0.10526315789473684</v>
      </c>
      <c r="O16" s="145">
        <f t="shared" si="24"/>
        <v>81</v>
      </c>
      <c r="P16" s="116"/>
      <c r="Q16" s="119"/>
      <c r="R16" s="145">
        <f t="shared" si="25"/>
        <v>130</v>
      </c>
      <c r="S16" s="143">
        <f t="shared" si="26"/>
        <v>2062</v>
      </c>
      <c r="T16" s="147">
        <f t="shared" si="27"/>
        <v>6.7287784679089024E-2</v>
      </c>
      <c r="U16" s="152">
        <f t="shared" si="28"/>
        <v>1212</v>
      </c>
      <c r="V16" s="153">
        <f t="shared" si="29"/>
        <v>0.16046500678069853</v>
      </c>
      <c r="X16" s="145">
        <f t="shared" ref="X16:AA16" si="43">X39+X61+X83+X105+X127+X149</f>
        <v>51</v>
      </c>
      <c r="Y16" s="144">
        <f t="shared" si="43"/>
        <v>35</v>
      </c>
      <c r="Z16" s="144">
        <f t="shared" si="43"/>
        <v>16</v>
      </c>
      <c r="AA16" s="144">
        <f t="shared" si="43"/>
        <v>2113</v>
      </c>
      <c r="AB16" s="157">
        <f t="shared" si="31"/>
        <v>2.4733268671193017E-2</v>
      </c>
      <c r="AC16" s="145">
        <f t="shared" ref="AC16:AF16" si="44">AC39+AC61+AC83+AC105+AC127+AC149</f>
        <v>112</v>
      </c>
      <c r="AD16" s="144">
        <f t="shared" si="44"/>
        <v>82</v>
      </c>
      <c r="AE16" s="144">
        <f t="shared" si="44"/>
        <v>30</v>
      </c>
      <c r="AF16" s="144">
        <f t="shared" si="44"/>
        <v>2225</v>
      </c>
      <c r="AG16" s="157">
        <f t="shared" si="33"/>
        <v>5.3005205868433505E-2</v>
      </c>
      <c r="AH16" s="145">
        <f t="shared" ref="AH16:AK16" si="45">AH39+AH61+AH83+AH105+AH127+AH149</f>
        <v>110</v>
      </c>
      <c r="AI16" s="144">
        <f t="shared" si="45"/>
        <v>85</v>
      </c>
      <c r="AJ16" s="144">
        <f t="shared" si="45"/>
        <v>25</v>
      </c>
      <c r="AK16" s="144">
        <f t="shared" si="45"/>
        <v>2335</v>
      </c>
      <c r="AL16" s="157">
        <f t="shared" si="35"/>
        <v>4.9438202247191011E-2</v>
      </c>
      <c r="AM16" s="145">
        <f t="shared" ref="AM16:AP16" si="46">AM39+AM61+AM83+AM105+AM127+AM149</f>
        <v>106</v>
      </c>
      <c r="AN16" s="144">
        <f t="shared" si="46"/>
        <v>74</v>
      </c>
      <c r="AO16" s="144">
        <f t="shared" si="46"/>
        <v>32</v>
      </c>
      <c r="AP16" s="144">
        <f t="shared" si="46"/>
        <v>2441</v>
      </c>
      <c r="AQ16" s="157">
        <f t="shared" si="37"/>
        <v>4.5396145610278375E-2</v>
      </c>
      <c r="AR16" s="145">
        <f t="shared" ref="AR16:AU16" si="47">AR39+AR61+AR83+AR105+AR127+AR149</f>
        <v>99</v>
      </c>
      <c r="AS16" s="144">
        <f t="shared" si="47"/>
        <v>69</v>
      </c>
      <c r="AT16" s="144">
        <f t="shared" si="47"/>
        <v>30</v>
      </c>
      <c r="AU16" s="144">
        <f t="shared" si="47"/>
        <v>2540</v>
      </c>
      <c r="AV16" s="157">
        <f t="shared" si="39"/>
        <v>4.0557148709545271E-2</v>
      </c>
      <c r="AW16" s="152">
        <f t="shared" si="40"/>
        <v>478</v>
      </c>
      <c r="AX16" s="153">
        <f t="shared" si="41"/>
        <v>4.708889795896587E-2</v>
      </c>
    </row>
    <row r="17" spans="1:50" outlineLevel="1">
      <c r="B17" s="40" t="s">
        <v>77</v>
      </c>
      <c r="C17" s="52" t="s">
        <v>94</v>
      </c>
      <c r="D17" s="145">
        <f t="shared" ref="D17:F17" si="48">D40+D62+D84+D106+D128+D150</f>
        <v>104</v>
      </c>
      <c r="E17" s="146">
        <f t="shared" si="48"/>
        <v>3725</v>
      </c>
      <c r="F17" s="145">
        <f t="shared" si="48"/>
        <v>76</v>
      </c>
      <c r="G17" s="143">
        <f t="shared" si="17"/>
        <v>3801</v>
      </c>
      <c r="H17" s="147">
        <f t="shared" si="1"/>
        <v>2.0402684563758388E-2</v>
      </c>
      <c r="I17" s="145">
        <f t="shared" si="18"/>
        <v>75</v>
      </c>
      <c r="J17" s="143">
        <f t="shared" si="19"/>
        <v>3876</v>
      </c>
      <c r="K17" s="147">
        <f t="shared" si="20"/>
        <v>1.973164956590371E-2</v>
      </c>
      <c r="L17" s="145">
        <f t="shared" si="21"/>
        <v>44</v>
      </c>
      <c r="M17" s="143">
        <f t="shared" si="22"/>
        <v>3920</v>
      </c>
      <c r="N17" s="147">
        <f t="shared" si="23"/>
        <v>1.1351909184726523E-2</v>
      </c>
      <c r="O17" s="145">
        <f t="shared" si="24"/>
        <v>29</v>
      </c>
      <c r="P17" s="116"/>
      <c r="Q17" s="119"/>
      <c r="R17" s="145">
        <f t="shared" si="25"/>
        <v>42</v>
      </c>
      <c r="S17" s="143">
        <f t="shared" si="26"/>
        <v>3962</v>
      </c>
      <c r="T17" s="147">
        <f t="shared" si="27"/>
        <v>1.0714285714285714E-2</v>
      </c>
      <c r="U17" s="152">
        <f t="shared" si="28"/>
        <v>341</v>
      </c>
      <c r="V17" s="153">
        <f t="shared" si="29"/>
        <v>1.5540033904141382E-2</v>
      </c>
      <c r="X17" s="145">
        <f t="shared" ref="X17:AA17" si="49">X40+X62+X84+X106+X128+X150</f>
        <v>37</v>
      </c>
      <c r="Y17" s="144">
        <f t="shared" si="49"/>
        <v>35</v>
      </c>
      <c r="Z17" s="144">
        <f t="shared" si="49"/>
        <v>2</v>
      </c>
      <c r="AA17" s="144">
        <f t="shared" si="49"/>
        <v>3999</v>
      </c>
      <c r="AB17" s="157">
        <f t="shared" si="31"/>
        <v>9.3387178192831898E-3</v>
      </c>
      <c r="AC17" s="145">
        <f t="shared" ref="AC17:AF17" si="50">AC40+AC62+AC84+AC106+AC128+AC150</f>
        <v>84</v>
      </c>
      <c r="AD17" s="144">
        <f t="shared" si="50"/>
        <v>81</v>
      </c>
      <c r="AE17" s="144">
        <f t="shared" si="50"/>
        <v>3</v>
      </c>
      <c r="AF17" s="144">
        <f t="shared" si="50"/>
        <v>4083</v>
      </c>
      <c r="AG17" s="157">
        <f t="shared" si="33"/>
        <v>2.1005251312828207E-2</v>
      </c>
      <c r="AH17" s="145">
        <f t="shared" ref="AH17:AK17" si="51">AH40+AH62+AH84+AH106+AH128+AH150</f>
        <v>82</v>
      </c>
      <c r="AI17" s="144">
        <f t="shared" si="51"/>
        <v>79</v>
      </c>
      <c r="AJ17" s="144">
        <f t="shared" si="51"/>
        <v>3</v>
      </c>
      <c r="AK17" s="144">
        <f t="shared" si="51"/>
        <v>4165</v>
      </c>
      <c r="AL17" s="157">
        <f t="shared" si="35"/>
        <v>2.0083272103845213E-2</v>
      </c>
      <c r="AM17" s="145">
        <f t="shared" ref="AM17:AP17" si="52">AM40+AM62+AM84+AM106+AM128+AM150</f>
        <v>79</v>
      </c>
      <c r="AN17" s="144">
        <f t="shared" si="52"/>
        <v>76</v>
      </c>
      <c r="AO17" s="144">
        <f t="shared" si="52"/>
        <v>3</v>
      </c>
      <c r="AP17" s="144">
        <f t="shared" si="52"/>
        <v>4244</v>
      </c>
      <c r="AQ17" s="157">
        <f t="shared" si="37"/>
        <v>1.8967587034813927E-2</v>
      </c>
      <c r="AR17" s="145">
        <f t="shared" ref="AR17:AU17" si="53">AR40+AR62+AR84+AR106+AR128+AR150</f>
        <v>74</v>
      </c>
      <c r="AS17" s="144">
        <f t="shared" si="53"/>
        <v>71</v>
      </c>
      <c r="AT17" s="144">
        <f t="shared" si="53"/>
        <v>3</v>
      </c>
      <c r="AU17" s="144">
        <f t="shared" si="53"/>
        <v>4318</v>
      </c>
      <c r="AV17" s="157">
        <f t="shared" si="39"/>
        <v>1.7436380772855798E-2</v>
      </c>
      <c r="AW17" s="152">
        <f t="shared" si="40"/>
        <v>356</v>
      </c>
      <c r="AX17" s="153">
        <f t="shared" si="41"/>
        <v>1.9372253974465403E-2</v>
      </c>
    </row>
    <row r="18" spans="1:50" outlineLevel="1">
      <c r="B18" s="40" t="s">
        <v>78</v>
      </c>
      <c r="C18" s="52" t="s">
        <v>94</v>
      </c>
      <c r="D18" s="145">
        <f t="shared" ref="D18:F18" si="54">D41+D63+D85+D107+D129+D151</f>
        <v>409</v>
      </c>
      <c r="E18" s="146">
        <f t="shared" si="54"/>
        <v>1718</v>
      </c>
      <c r="F18" s="145">
        <f t="shared" si="54"/>
        <v>590</v>
      </c>
      <c r="G18" s="143">
        <f t="shared" si="17"/>
        <v>2308</v>
      </c>
      <c r="H18" s="147">
        <f t="shared" si="1"/>
        <v>0.34342258440046564</v>
      </c>
      <c r="I18" s="145">
        <f t="shared" si="18"/>
        <v>584</v>
      </c>
      <c r="J18" s="143">
        <f t="shared" si="19"/>
        <v>2892</v>
      </c>
      <c r="K18" s="147">
        <f t="shared" si="20"/>
        <v>0.2530329289428076</v>
      </c>
      <c r="L18" s="145">
        <f t="shared" si="21"/>
        <v>281</v>
      </c>
      <c r="M18" s="143">
        <f t="shared" si="22"/>
        <v>3173</v>
      </c>
      <c r="N18" s="147">
        <f t="shared" si="23"/>
        <v>9.7164591977869988E-2</v>
      </c>
      <c r="O18" s="145">
        <f t="shared" si="24"/>
        <v>118</v>
      </c>
      <c r="P18" s="116"/>
      <c r="Q18" s="119"/>
      <c r="R18" s="145">
        <f t="shared" si="25"/>
        <v>154</v>
      </c>
      <c r="S18" s="143">
        <f t="shared" si="26"/>
        <v>3327</v>
      </c>
      <c r="T18" s="147">
        <f t="shared" si="27"/>
        <v>4.8534509927513396E-2</v>
      </c>
      <c r="U18" s="152">
        <f t="shared" si="28"/>
        <v>2018</v>
      </c>
      <c r="V18" s="153">
        <f t="shared" si="29"/>
        <v>0.17966151232892513</v>
      </c>
      <c r="X18" s="145">
        <f t="shared" ref="X18:AA18" si="55">X41+X63+X85+X107+X129+X151</f>
        <v>122</v>
      </c>
      <c r="Y18" s="144">
        <f t="shared" si="55"/>
        <v>100</v>
      </c>
      <c r="Z18" s="144">
        <f t="shared" si="55"/>
        <v>22</v>
      </c>
      <c r="AA18" s="144">
        <f t="shared" si="55"/>
        <v>3449</v>
      </c>
      <c r="AB18" s="157">
        <f t="shared" si="31"/>
        <v>3.6669672377517282E-2</v>
      </c>
      <c r="AC18" s="145">
        <f t="shared" ref="AC18:AF18" si="56">AC41+AC63+AC85+AC107+AC129+AC151</f>
        <v>287</v>
      </c>
      <c r="AD18" s="144">
        <f t="shared" si="56"/>
        <v>255</v>
      </c>
      <c r="AE18" s="144">
        <f t="shared" si="56"/>
        <v>32</v>
      </c>
      <c r="AF18" s="144">
        <f t="shared" si="56"/>
        <v>3736</v>
      </c>
      <c r="AG18" s="157">
        <f t="shared" si="33"/>
        <v>8.3212525369672372E-2</v>
      </c>
      <c r="AH18" s="145">
        <f t="shared" ref="AH18:AK18" si="57">AH41+AH63+AH85+AH107+AH129+AH151</f>
        <v>280</v>
      </c>
      <c r="AI18" s="144">
        <f t="shared" si="57"/>
        <v>252</v>
      </c>
      <c r="AJ18" s="144">
        <f t="shared" si="57"/>
        <v>28</v>
      </c>
      <c r="AK18" s="144">
        <f t="shared" si="57"/>
        <v>4016</v>
      </c>
      <c r="AL18" s="157">
        <f t="shared" si="35"/>
        <v>7.4946466809421838E-2</v>
      </c>
      <c r="AM18" s="145">
        <f t="shared" ref="AM18:AP18" si="58">AM41+AM63+AM85+AM107+AM129+AM151</f>
        <v>272</v>
      </c>
      <c r="AN18" s="144">
        <f t="shared" si="58"/>
        <v>234</v>
      </c>
      <c r="AO18" s="144">
        <f t="shared" si="58"/>
        <v>38</v>
      </c>
      <c r="AP18" s="144">
        <f t="shared" si="58"/>
        <v>4288</v>
      </c>
      <c r="AQ18" s="157">
        <f t="shared" si="37"/>
        <v>6.7729083665338641E-2</v>
      </c>
      <c r="AR18" s="145">
        <f t="shared" ref="AR18:AU18" si="59">AR41+AR63+AR85+AR107+AR129+AR151</f>
        <v>257</v>
      </c>
      <c r="AS18" s="144">
        <f t="shared" si="59"/>
        <v>218</v>
      </c>
      <c r="AT18" s="144">
        <f t="shared" si="59"/>
        <v>39</v>
      </c>
      <c r="AU18" s="144">
        <f t="shared" si="59"/>
        <v>4545</v>
      </c>
      <c r="AV18" s="157">
        <f t="shared" si="39"/>
        <v>5.9934701492537316E-2</v>
      </c>
      <c r="AW18" s="152">
        <f t="shared" si="40"/>
        <v>1218</v>
      </c>
      <c r="AX18" s="153">
        <f t="shared" si="41"/>
        <v>7.1421046738994409E-2</v>
      </c>
    </row>
    <row r="19" spans="1:50" outlineLevel="1">
      <c r="B19" s="40" t="s">
        <v>79</v>
      </c>
      <c r="C19" s="52" t="s">
        <v>94</v>
      </c>
      <c r="D19" s="145">
        <f t="shared" ref="D19:F19" si="60">D42+D64+D86+D108+D130+D152</f>
        <v>213</v>
      </c>
      <c r="E19" s="146">
        <f t="shared" si="60"/>
        <v>7256</v>
      </c>
      <c r="F19" s="145">
        <f t="shared" si="60"/>
        <v>111</v>
      </c>
      <c r="G19" s="143">
        <f t="shared" si="17"/>
        <v>7367</v>
      </c>
      <c r="H19" s="147">
        <f t="shared" si="1"/>
        <v>1.5297684674751929E-2</v>
      </c>
      <c r="I19" s="145">
        <f t="shared" si="18"/>
        <v>109</v>
      </c>
      <c r="J19" s="143">
        <f t="shared" si="19"/>
        <v>7476</v>
      </c>
      <c r="K19" s="147">
        <f t="shared" si="20"/>
        <v>1.4795710601330257E-2</v>
      </c>
      <c r="L19" s="145">
        <f t="shared" si="21"/>
        <v>77</v>
      </c>
      <c r="M19" s="143">
        <f t="shared" si="22"/>
        <v>7553</v>
      </c>
      <c r="N19" s="147">
        <f t="shared" si="23"/>
        <v>1.0299625468164793E-2</v>
      </c>
      <c r="O19" s="145">
        <f t="shared" si="24"/>
        <v>37</v>
      </c>
      <c r="P19" s="116"/>
      <c r="Q19" s="119"/>
      <c r="R19" s="145">
        <f t="shared" si="25"/>
        <v>52</v>
      </c>
      <c r="S19" s="143">
        <f t="shared" si="26"/>
        <v>7605</v>
      </c>
      <c r="T19" s="147">
        <f t="shared" si="27"/>
        <v>6.8846815834767644E-3</v>
      </c>
      <c r="U19" s="152">
        <f t="shared" si="28"/>
        <v>562</v>
      </c>
      <c r="V19" s="153">
        <f t="shared" si="29"/>
        <v>1.1813538327597239E-2</v>
      </c>
      <c r="X19" s="145">
        <f t="shared" ref="X19:AA19" si="61">X42+X64+X86+X108+X130+X152</f>
        <v>46</v>
      </c>
      <c r="Y19" s="144">
        <f t="shared" si="61"/>
        <v>44</v>
      </c>
      <c r="Z19" s="144">
        <f t="shared" si="61"/>
        <v>2</v>
      </c>
      <c r="AA19" s="144">
        <f t="shared" si="61"/>
        <v>7651</v>
      </c>
      <c r="AB19" s="157">
        <f t="shared" si="31"/>
        <v>6.0486522024983565E-3</v>
      </c>
      <c r="AC19" s="145">
        <f t="shared" ref="AC19:AF19" si="62">AC42+AC64+AC86+AC108+AC130+AC152</f>
        <v>143</v>
      </c>
      <c r="AD19" s="144">
        <f t="shared" si="62"/>
        <v>140</v>
      </c>
      <c r="AE19" s="144">
        <f t="shared" si="62"/>
        <v>3</v>
      </c>
      <c r="AF19" s="144">
        <f t="shared" si="62"/>
        <v>7794</v>
      </c>
      <c r="AG19" s="157">
        <f t="shared" si="33"/>
        <v>1.8690367272251995E-2</v>
      </c>
      <c r="AH19" s="145">
        <f t="shared" ref="AH19:AK19" si="63">AH42+AH64+AH86+AH108+AH130+AH152</f>
        <v>140</v>
      </c>
      <c r="AI19" s="144">
        <f t="shared" si="63"/>
        <v>137</v>
      </c>
      <c r="AJ19" s="144">
        <f t="shared" si="63"/>
        <v>3</v>
      </c>
      <c r="AK19" s="144">
        <f t="shared" si="63"/>
        <v>7934</v>
      </c>
      <c r="AL19" s="157">
        <f t="shared" si="35"/>
        <v>1.7962535283551451E-2</v>
      </c>
      <c r="AM19" s="145">
        <f t="shared" ref="AM19:AP19" si="64">AM42+AM64+AM86+AM108+AM130+AM152</f>
        <v>133</v>
      </c>
      <c r="AN19" s="144">
        <f t="shared" si="64"/>
        <v>130</v>
      </c>
      <c r="AO19" s="144">
        <f t="shared" si="64"/>
        <v>3</v>
      </c>
      <c r="AP19" s="144">
        <f t="shared" si="64"/>
        <v>8067</v>
      </c>
      <c r="AQ19" s="157">
        <f t="shared" si="37"/>
        <v>1.6763297201915807E-2</v>
      </c>
      <c r="AR19" s="145">
        <f t="shared" ref="AR19:AU19" si="65">AR42+AR64+AR86+AR108+AR130+AR152</f>
        <v>146</v>
      </c>
      <c r="AS19" s="144">
        <f t="shared" si="65"/>
        <v>143</v>
      </c>
      <c r="AT19" s="144">
        <f t="shared" si="65"/>
        <v>3</v>
      </c>
      <c r="AU19" s="144">
        <f t="shared" si="65"/>
        <v>8213</v>
      </c>
      <c r="AV19" s="157">
        <f t="shared" si="39"/>
        <v>1.8098425684889053E-2</v>
      </c>
      <c r="AW19" s="152">
        <f t="shared" si="40"/>
        <v>608</v>
      </c>
      <c r="AX19" s="153">
        <f t="shared" si="41"/>
        <v>1.7878415812975224E-2</v>
      </c>
    </row>
    <row r="20" spans="1:50" outlineLevel="1">
      <c r="B20" s="40" t="s">
        <v>80</v>
      </c>
      <c r="C20" s="52" t="s">
        <v>94</v>
      </c>
      <c r="D20" s="145">
        <f t="shared" ref="D20:F20" si="66">D43+D65+D87+D109+D131+D153</f>
        <v>632</v>
      </c>
      <c r="E20" s="146">
        <f t="shared" si="66"/>
        <v>6179</v>
      </c>
      <c r="F20" s="145">
        <f t="shared" si="66"/>
        <v>438</v>
      </c>
      <c r="G20" s="143">
        <f t="shared" si="17"/>
        <v>6617</v>
      </c>
      <c r="H20" s="147">
        <f t="shared" si="1"/>
        <v>7.0885256513999031E-2</v>
      </c>
      <c r="I20" s="145">
        <f t="shared" si="18"/>
        <v>375</v>
      </c>
      <c r="J20" s="143">
        <f t="shared" si="19"/>
        <v>6992</v>
      </c>
      <c r="K20" s="147">
        <f t="shared" si="20"/>
        <v>5.6672207949221703E-2</v>
      </c>
      <c r="L20" s="145">
        <f t="shared" si="21"/>
        <v>227</v>
      </c>
      <c r="M20" s="143">
        <f t="shared" si="22"/>
        <v>7219</v>
      </c>
      <c r="N20" s="147">
        <f t="shared" si="23"/>
        <v>3.2465675057208238E-2</v>
      </c>
      <c r="O20" s="145">
        <f t="shared" si="24"/>
        <v>65</v>
      </c>
      <c r="P20" s="116"/>
      <c r="Q20" s="119"/>
      <c r="R20" s="145">
        <f t="shared" si="25"/>
        <v>121</v>
      </c>
      <c r="S20" s="143">
        <f t="shared" si="26"/>
        <v>7340</v>
      </c>
      <c r="T20" s="147">
        <f t="shared" si="27"/>
        <v>1.6761324283141709E-2</v>
      </c>
      <c r="U20" s="152">
        <f t="shared" si="28"/>
        <v>1793</v>
      </c>
      <c r="V20" s="153">
        <f t="shared" si="29"/>
        <v>4.3985498602926887E-2</v>
      </c>
      <c r="X20" s="145">
        <f t="shared" ref="X20:AA20" si="67">X43+X65+X87+X109+X131+X153</f>
        <v>96</v>
      </c>
      <c r="Y20" s="144">
        <f t="shared" si="67"/>
        <v>85</v>
      </c>
      <c r="Z20" s="144">
        <f t="shared" si="67"/>
        <v>11</v>
      </c>
      <c r="AA20" s="144">
        <f t="shared" si="67"/>
        <v>7436</v>
      </c>
      <c r="AB20" s="157">
        <f t="shared" si="31"/>
        <v>1.3079019073569483E-2</v>
      </c>
      <c r="AC20" s="145">
        <f t="shared" ref="AC20:AF20" si="68">AC43+AC65+AC87+AC109+AC131+AC153</f>
        <v>190</v>
      </c>
      <c r="AD20" s="144">
        <f t="shared" si="68"/>
        <v>182</v>
      </c>
      <c r="AE20" s="144">
        <f t="shared" si="68"/>
        <v>8</v>
      </c>
      <c r="AF20" s="144">
        <f t="shared" si="68"/>
        <v>7626</v>
      </c>
      <c r="AG20" s="157">
        <f t="shared" si="33"/>
        <v>2.555137170521786E-2</v>
      </c>
      <c r="AH20" s="145">
        <f t="shared" ref="AH20:AK20" si="69">AH43+AH65+AH87+AH109+AH131+AH153</f>
        <v>185</v>
      </c>
      <c r="AI20" s="144">
        <f t="shared" si="69"/>
        <v>176</v>
      </c>
      <c r="AJ20" s="144">
        <f t="shared" si="69"/>
        <v>9</v>
      </c>
      <c r="AK20" s="144">
        <f t="shared" si="69"/>
        <v>7811</v>
      </c>
      <c r="AL20" s="157">
        <f t="shared" si="35"/>
        <v>2.4259113558877523E-2</v>
      </c>
      <c r="AM20" s="145">
        <f t="shared" ref="AM20:AP20" si="70">AM43+AM65+AM87+AM109+AM131+AM153</f>
        <v>179</v>
      </c>
      <c r="AN20" s="144">
        <f t="shared" si="70"/>
        <v>162</v>
      </c>
      <c r="AO20" s="144">
        <f t="shared" si="70"/>
        <v>17</v>
      </c>
      <c r="AP20" s="144">
        <f t="shared" si="70"/>
        <v>7990</v>
      </c>
      <c r="AQ20" s="157">
        <f t="shared" si="37"/>
        <v>2.2916399948790168E-2</v>
      </c>
      <c r="AR20" s="145">
        <f t="shared" ref="AR20:AU20" si="71">AR43+AR65+AR87+AR109+AR131+AR153</f>
        <v>165</v>
      </c>
      <c r="AS20" s="144">
        <f t="shared" si="71"/>
        <v>152</v>
      </c>
      <c r="AT20" s="144">
        <f t="shared" si="71"/>
        <v>13</v>
      </c>
      <c r="AU20" s="144">
        <f t="shared" si="71"/>
        <v>8155</v>
      </c>
      <c r="AV20" s="157">
        <f t="shared" si="39"/>
        <v>2.065081351689612E-2</v>
      </c>
      <c r="AW20" s="152">
        <f t="shared" si="40"/>
        <v>815</v>
      </c>
      <c r="AX20" s="153">
        <f t="shared" si="41"/>
        <v>2.3342818267595433E-2</v>
      </c>
    </row>
    <row r="21" spans="1:50" outlineLevel="1">
      <c r="B21" s="40" t="s">
        <v>81</v>
      </c>
      <c r="C21" s="52" t="s">
        <v>94</v>
      </c>
      <c r="D21" s="145">
        <f t="shared" ref="D21:F21" si="72">D44+D66+D88+D110+D132+D154</f>
        <v>538</v>
      </c>
      <c r="E21" s="146">
        <f t="shared" si="72"/>
        <v>5985</v>
      </c>
      <c r="F21" s="145">
        <f t="shared" si="72"/>
        <v>401</v>
      </c>
      <c r="G21" s="143">
        <f t="shared" si="17"/>
        <v>6386</v>
      </c>
      <c r="H21" s="147">
        <f t="shared" si="1"/>
        <v>6.7000835421888047E-2</v>
      </c>
      <c r="I21" s="145">
        <f t="shared" si="18"/>
        <v>457</v>
      </c>
      <c r="J21" s="143">
        <f t="shared" si="19"/>
        <v>6843</v>
      </c>
      <c r="K21" s="147">
        <f t="shared" si="20"/>
        <v>7.156279361102412E-2</v>
      </c>
      <c r="L21" s="145">
        <f t="shared" si="21"/>
        <v>308</v>
      </c>
      <c r="M21" s="143">
        <f t="shared" si="22"/>
        <v>7151</v>
      </c>
      <c r="N21" s="147">
        <f t="shared" si="23"/>
        <v>4.5009498757854739E-2</v>
      </c>
      <c r="O21" s="145">
        <f t="shared" si="24"/>
        <v>100</v>
      </c>
      <c r="P21" s="116"/>
      <c r="Q21" s="119"/>
      <c r="R21" s="145">
        <f t="shared" si="25"/>
        <v>156</v>
      </c>
      <c r="S21" s="143">
        <f t="shared" si="26"/>
        <v>7307</v>
      </c>
      <c r="T21" s="147">
        <f t="shared" si="27"/>
        <v>2.1815130750943924E-2</v>
      </c>
      <c r="U21" s="152">
        <f t="shared" si="28"/>
        <v>1860</v>
      </c>
      <c r="V21" s="153">
        <f t="shared" si="29"/>
        <v>5.1159786799486628E-2</v>
      </c>
      <c r="X21" s="145">
        <f t="shared" ref="X21:AA21" si="73">X44+X66+X88+X110+X132+X154</f>
        <v>95</v>
      </c>
      <c r="Y21" s="144">
        <f t="shared" si="73"/>
        <v>83</v>
      </c>
      <c r="Z21" s="144">
        <f t="shared" si="73"/>
        <v>12</v>
      </c>
      <c r="AA21" s="144">
        <f t="shared" si="73"/>
        <v>7402</v>
      </c>
      <c r="AB21" s="157">
        <f t="shared" si="31"/>
        <v>1.3001231695634323E-2</v>
      </c>
      <c r="AC21" s="145">
        <f t="shared" ref="AC21:AF21" si="74">AC44+AC66+AC88+AC110+AC132+AC154</f>
        <v>183</v>
      </c>
      <c r="AD21" s="144">
        <f t="shared" si="74"/>
        <v>171</v>
      </c>
      <c r="AE21" s="144">
        <f t="shared" si="74"/>
        <v>12</v>
      </c>
      <c r="AF21" s="144">
        <f t="shared" si="74"/>
        <v>7585</v>
      </c>
      <c r="AG21" s="157">
        <f t="shared" si="33"/>
        <v>2.4723047824912185E-2</v>
      </c>
      <c r="AH21" s="145">
        <f t="shared" ref="AH21:AK21" si="75">AH44+AH66+AH88+AH110+AH132+AH154</f>
        <v>179</v>
      </c>
      <c r="AI21" s="144">
        <f t="shared" si="75"/>
        <v>167</v>
      </c>
      <c r="AJ21" s="144">
        <f t="shared" si="75"/>
        <v>12</v>
      </c>
      <c r="AK21" s="144">
        <f t="shared" si="75"/>
        <v>7764</v>
      </c>
      <c r="AL21" s="157">
        <f t="shared" si="35"/>
        <v>2.3599208965062624E-2</v>
      </c>
      <c r="AM21" s="145">
        <f t="shared" ref="AM21:AP21" si="76">AM44+AM66+AM88+AM110+AM132+AM154</f>
        <v>173</v>
      </c>
      <c r="AN21" s="144">
        <f t="shared" si="76"/>
        <v>156</v>
      </c>
      <c r="AO21" s="144">
        <f t="shared" si="76"/>
        <v>17</v>
      </c>
      <c r="AP21" s="144">
        <f t="shared" si="76"/>
        <v>7937</v>
      </c>
      <c r="AQ21" s="157">
        <f t="shared" si="37"/>
        <v>2.228232869654817E-2</v>
      </c>
      <c r="AR21" s="145">
        <f t="shared" ref="AR21:AU21" si="77">AR44+AR66+AR88+AR110+AR132+AR154</f>
        <v>159</v>
      </c>
      <c r="AS21" s="144">
        <f t="shared" si="77"/>
        <v>141</v>
      </c>
      <c r="AT21" s="144">
        <f t="shared" si="77"/>
        <v>18</v>
      </c>
      <c r="AU21" s="144">
        <f t="shared" si="77"/>
        <v>8096</v>
      </c>
      <c r="AV21" s="157">
        <f t="shared" si="39"/>
        <v>2.0032757969005922E-2</v>
      </c>
      <c r="AW21" s="152">
        <f t="shared" si="40"/>
        <v>789</v>
      </c>
      <c r="AX21" s="153">
        <f t="shared" si="41"/>
        <v>2.2657846008749649E-2</v>
      </c>
    </row>
    <row r="22" spans="1:50" s="43" customFormat="1" outlineLevel="1">
      <c r="A22"/>
      <c r="B22" s="40" t="s">
        <v>82</v>
      </c>
      <c r="C22" s="52" t="s">
        <v>94</v>
      </c>
      <c r="D22" s="145">
        <f t="shared" ref="D22:F22" si="78">D45+D67+D89+D111+D133+D155</f>
        <v>906</v>
      </c>
      <c r="E22" s="146">
        <f t="shared" si="78"/>
        <v>6018</v>
      </c>
      <c r="F22" s="145">
        <f t="shared" si="78"/>
        <v>695</v>
      </c>
      <c r="G22" s="143">
        <f t="shared" si="17"/>
        <v>6713</v>
      </c>
      <c r="H22" s="147">
        <f t="shared" si="1"/>
        <v>0.11548687271518777</v>
      </c>
      <c r="I22" s="145">
        <f t="shared" si="18"/>
        <v>655</v>
      </c>
      <c r="J22" s="143">
        <f t="shared" si="19"/>
        <v>7368</v>
      </c>
      <c r="K22" s="147">
        <f t="shared" si="20"/>
        <v>9.7571875465514671E-2</v>
      </c>
      <c r="L22" s="145">
        <f t="shared" si="21"/>
        <v>404</v>
      </c>
      <c r="M22" s="143">
        <f t="shared" si="22"/>
        <v>7772</v>
      </c>
      <c r="N22" s="147">
        <f t="shared" si="23"/>
        <v>5.4831704668838216E-2</v>
      </c>
      <c r="O22" s="145">
        <f t="shared" si="24"/>
        <v>133</v>
      </c>
      <c r="P22" s="117"/>
      <c r="Q22" s="120"/>
      <c r="R22" s="145">
        <f t="shared" si="25"/>
        <v>212</v>
      </c>
      <c r="S22" s="143">
        <f t="shared" si="26"/>
        <v>7984</v>
      </c>
      <c r="T22" s="147">
        <f t="shared" si="27"/>
        <v>2.7277406073082863E-2</v>
      </c>
      <c r="U22" s="152">
        <f t="shared" si="28"/>
        <v>2872</v>
      </c>
      <c r="V22" s="153">
        <f t="shared" si="29"/>
        <v>7.322822620836611E-2</v>
      </c>
      <c r="W22"/>
      <c r="X22" s="145">
        <f t="shared" ref="X22:AA22" si="79">X45+X67+X89+X111+X133+X155</f>
        <v>110</v>
      </c>
      <c r="Y22" s="144">
        <f t="shared" si="79"/>
        <v>99</v>
      </c>
      <c r="Z22" s="144">
        <f t="shared" si="79"/>
        <v>11</v>
      </c>
      <c r="AA22" s="144">
        <f t="shared" si="79"/>
        <v>8094</v>
      </c>
      <c r="AB22" s="157">
        <f t="shared" si="31"/>
        <v>1.3777555110220441E-2</v>
      </c>
      <c r="AC22" s="145">
        <f t="shared" ref="AC22:AF22" si="80">AC45+AC67+AC89+AC111+AC133+AC155</f>
        <v>202</v>
      </c>
      <c r="AD22" s="144">
        <f t="shared" si="80"/>
        <v>190</v>
      </c>
      <c r="AE22" s="144">
        <f t="shared" si="80"/>
        <v>12</v>
      </c>
      <c r="AF22" s="144">
        <f t="shared" si="80"/>
        <v>8296</v>
      </c>
      <c r="AG22" s="157">
        <f t="shared" si="33"/>
        <v>2.4956758092414134E-2</v>
      </c>
      <c r="AH22" s="145">
        <f t="shared" ref="AH22:AK22" si="81">AH45+AH67+AH89+AH111+AH133+AH155</f>
        <v>196</v>
      </c>
      <c r="AI22" s="144">
        <f t="shared" si="81"/>
        <v>184</v>
      </c>
      <c r="AJ22" s="144">
        <f t="shared" si="81"/>
        <v>12</v>
      </c>
      <c r="AK22" s="144">
        <f t="shared" si="81"/>
        <v>8492</v>
      </c>
      <c r="AL22" s="157">
        <f t="shared" si="35"/>
        <v>2.3625843780135006E-2</v>
      </c>
      <c r="AM22" s="145">
        <f t="shared" ref="AM22:AP22" si="82">AM45+AM67+AM89+AM111+AM133+AM155</f>
        <v>188</v>
      </c>
      <c r="AN22" s="144">
        <f t="shared" si="82"/>
        <v>171</v>
      </c>
      <c r="AO22" s="144">
        <f t="shared" si="82"/>
        <v>17</v>
      </c>
      <c r="AP22" s="144">
        <f t="shared" si="82"/>
        <v>8680</v>
      </c>
      <c r="AQ22" s="157">
        <f t="shared" si="37"/>
        <v>2.2138483278379653E-2</v>
      </c>
      <c r="AR22" s="145">
        <f t="shared" ref="AR22:AU22" si="83">AR45+AR67+AR89+AR111+AR133+AR155</f>
        <v>173</v>
      </c>
      <c r="AS22" s="144">
        <f t="shared" si="83"/>
        <v>160</v>
      </c>
      <c r="AT22" s="144">
        <f t="shared" si="83"/>
        <v>13</v>
      </c>
      <c r="AU22" s="144">
        <f t="shared" si="83"/>
        <v>8853</v>
      </c>
      <c r="AV22" s="157">
        <f t="shared" si="39"/>
        <v>1.9930875576036865E-2</v>
      </c>
      <c r="AW22" s="152">
        <f t="shared" si="40"/>
        <v>869</v>
      </c>
      <c r="AX22" s="153">
        <f t="shared" si="41"/>
        <v>2.2661287154414955E-2</v>
      </c>
    </row>
    <row r="23" spans="1:50" s="43" customFormat="1" outlineLevel="1">
      <c r="A23"/>
      <c r="B23" s="40" t="s">
        <v>83</v>
      </c>
      <c r="C23" s="52" t="s">
        <v>94</v>
      </c>
      <c r="D23" s="145">
        <f t="shared" ref="D23:F23" si="84">D46+D68+D90+D112+D134+D156</f>
        <v>681</v>
      </c>
      <c r="E23" s="146">
        <f t="shared" si="84"/>
        <v>5123</v>
      </c>
      <c r="F23" s="145">
        <f t="shared" si="84"/>
        <v>774</v>
      </c>
      <c r="G23" s="143">
        <f t="shared" si="17"/>
        <v>5897</v>
      </c>
      <c r="H23" s="147">
        <f t="shared" si="1"/>
        <v>0.15108334959984385</v>
      </c>
      <c r="I23" s="145">
        <f t="shared" si="18"/>
        <v>745</v>
      </c>
      <c r="J23" s="143">
        <f t="shared" si="19"/>
        <v>6642</v>
      </c>
      <c r="K23" s="147">
        <f t="shared" si="20"/>
        <v>0.12633542479226725</v>
      </c>
      <c r="L23" s="145">
        <f t="shared" si="21"/>
        <v>348</v>
      </c>
      <c r="M23" s="143">
        <f t="shared" si="22"/>
        <v>6990</v>
      </c>
      <c r="N23" s="147">
        <f t="shared" si="23"/>
        <v>5.2393857271906055E-2</v>
      </c>
      <c r="O23" s="145">
        <f t="shared" si="24"/>
        <v>101</v>
      </c>
      <c r="P23" s="117"/>
      <c r="Q23" s="120"/>
      <c r="R23" s="145">
        <f t="shared" si="25"/>
        <v>165</v>
      </c>
      <c r="S23" s="143">
        <f t="shared" si="26"/>
        <v>7155</v>
      </c>
      <c r="T23" s="147">
        <f t="shared" si="27"/>
        <v>2.3605150214592276E-2</v>
      </c>
      <c r="U23" s="152">
        <f t="shared" si="28"/>
        <v>2713</v>
      </c>
      <c r="V23" s="153">
        <f t="shared" si="29"/>
        <v>8.7104567770091235E-2</v>
      </c>
      <c r="W23"/>
      <c r="X23" s="145">
        <f t="shared" ref="X23:AA23" si="85">X46+X68+X90+X112+X134+X156</f>
        <v>119</v>
      </c>
      <c r="Y23" s="144">
        <f t="shared" si="85"/>
        <v>108</v>
      </c>
      <c r="Z23" s="144">
        <f t="shared" si="85"/>
        <v>11</v>
      </c>
      <c r="AA23" s="144">
        <f t="shared" si="85"/>
        <v>7274</v>
      </c>
      <c r="AB23" s="157">
        <f t="shared" si="31"/>
        <v>1.6631726065688329E-2</v>
      </c>
      <c r="AC23" s="145">
        <f t="shared" ref="AC23:AF23" si="86">AC46+AC68+AC90+AC112+AC134+AC156</f>
        <v>239</v>
      </c>
      <c r="AD23" s="144">
        <f t="shared" si="86"/>
        <v>218</v>
      </c>
      <c r="AE23" s="144">
        <f t="shared" si="86"/>
        <v>21</v>
      </c>
      <c r="AF23" s="144">
        <f t="shared" si="86"/>
        <v>7513</v>
      </c>
      <c r="AG23" s="157">
        <f t="shared" si="33"/>
        <v>3.2856750068737971E-2</v>
      </c>
      <c r="AH23" s="145">
        <f t="shared" ref="AH23:AK23" si="87">AH46+AH68+AH90+AH112+AH134+AH156</f>
        <v>247</v>
      </c>
      <c r="AI23" s="144">
        <f t="shared" si="87"/>
        <v>225</v>
      </c>
      <c r="AJ23" s="144">
        <f t="shared" si="87"/>
        <v>22</v>
      </c>
      <c r="AK23" s="144">
        <f t="shared" si="87"/>
        <v>7760</v>
      </c>
      <c r="AL23" s="157">
        <f t="shared" si="35"/>
        <v>3.2876347664048983E-2</v>
      </c>
      <c r="AM23" s="145">
        <f t="shared" ref="AM23:AP23" si="88">AM46+AM68+AM90+AM112+AM134+AM156</f>
        <v>248</v>
      </c>
      <c r="AN23" s="144">
        <f t="shared" si="88"/>
        <v>223</v>
      </c>
      <c r="AO23" s="144">
        <f t="shared" si="88"/>
        <v>25</v>
      </c>
      <c r="AP23" s="144">
        <f t="shared" si="88"/>
        <v>8008</v>
      </c>
      <c r="AQ23" s="157">
        <f t="shared" si="37"/>
        <v>3.1958762886597936E-2</v>
      </c>
      <c r="AR23" s="145">
        <f t="shared" ref="AR23:AU23" si="89">AR46+AR68+AR90+AR112+AR134+AR156</f>
        <v>215</v>
      </c>
      <c r="AS23" s="144">
        <f t="shared" si="89"/>
        <v>193</v>
      </c>
      <c r="AT23" s="144">
        <f t="shared" si="89"/>
        <v>22</v>
      </c>
      <c r="AU23" s="144">
        <f t="shared" si="89"/>
        <v>8223</v>
      </c>
      <c r="AV23" s="157">
        <f t="shared" si="39"/>
        <v>2.6848151848151848E-2</v>
      </c>
      <c r="AW23" s="152">
        <f t="shared" si="40"/>
        <v>1068</v>
      </c>
      <c r="AX23" s="153">
        <f t="shared" si="41"/>
        <v>3.1131960794932745E-2</v>
      </c>
    </row>
    <row r="24" spans="1:50" outlineLevel="1">
      <c r="B24" s="40" t="s">
        <v>84</v>
      </c>
      <c r="C24" s="52" t="s">
        <v>94</v>
      </c>
      <c r="D24" s="145">
        <f t="shared" ref="D24:F24" si="90">D47+D69+D91+D113+D135+D157</f>
        <v>123</v>
      </c>
      <c r="E24" s="146">
        <f t="shared" si="90"/>
        <v>291</v>
      </c>
      <c r="F24" s="145">
        <f t="shared" si="90"/>
        <v>142</v>
      </c>
      <c r="G24" s="143">
        <f t="shared" si="17"/>
        <v>433</v>
      </c>
      <c r="H24" s="147">
        <f t="shared" si="1"/>
        <v>0.48797250859106528</v>
      </c>
      <c r="I24" s="145">
        <f t="shared" si="18"/>
        <v>194</v>
      </c>
      <c r="J24" s="143">
        <f t="shared" si="19"/>
        <v>627</v>
      </c>
      <c r="K24" s="147">
        <f t="shared" si="20"/>
        <v>0.44803695150115475</v>
      </c>
      <c r="L24" s="145">
        <f t="shared" si="21"/>
        <v>173</v>
      </c>
      <c r="M24" s="143">
        <f t="shared" si="22"/>
        <v>800</v>
      </c>
      <c r="N24" s="147">
        <f t="shared" si="23"/>
        <v>0.27591706539074962</v>
      </c>
      <c r="O24" s="145">
        <f t="shared" si="24"/>
        <v>108</v>
      </c>
      <c r="P24" s="116"/>
      <c r="Q24" s="119"/>
      <c r="R24" s="145">
        <f t="shared" si="25"/>
        <v>182</v>
      </c>
      <c r="S24" s="143">
        <f t="shared" si="26"/>
        <v>982</v>
      </c>
      <c r="T24" s="147">
        <f t="shared" si="27"/>
        <v>0.22750000000000001</v>
      </c>
      <c r="U24" s="152">
        <f t="shared" si="28"/>
        <v>814</v>
      </c>
      <c r="V24" s="153">
        <f t="shared" si="29"/>
        <v>0.35535987611283648</v>
      </c>
      <c r="X24" s="145">
        <f t="shared" ref="X24:AA24" si="91">X47+X69+X91+X113+X135+X157</f>
        <v>44</v>
      </c>
      <c r="Y24" s="144">
        <f t="shared" si="91"/>
        <v>20</v>
      </c>
      <c r="Z24" s="144">
        <f t="shared" si="91"/>
        <v>24</v>
      </c>
      <c r="AA24" s="144">
        <f t="shared" si="91"/>
        <v>1026</v>
      </c>
      <c r="AB24" s="157">
        <f t="shared" si="31"/>
        <v>4.4806517311608958E-2</v>
      </c>
      <c r="AC24" s="145">
        <f t="shared" ref="AC24:AF24" si="92">AC47+AC69+AC91+AC113+AC135+AC157</f>
        <v>104</v>
      </c>
      <c r="AD24" s="144">
        <f t="shared" si="92"/>
        <v>79</v>
      </c>
      <c r="AE24" s="144">
        <f t="shared" si="92"/>
        <v>25</v>
      </c>
      <c r="AF24" s="144">
        <f t="shared" si="92"/>
        <v>1130</v>
      </c>
      <c r="AG24" s="157">
        <f t="shared" si="33"/>
        <v>0.10136452241715399</v>
      </c>
      <c r="AH24" s="145">
        <f t="shared" ref="AH24:AK24" si="93">AH47+AH69+AH91+AH113+AH135+AH157</f>
        <v>102</v>
      </c>
      <c r="AI24" s="144">
        <f t="shared" si="93"/>
        <v>81</v>
      </c>
      <c r="AJ24" s="144">
        <f t="shared" si="93"/>
        <v>21</v>
      </c>
      <c r="AK24" s="144">
        <f t="shared" si="93"/>
        <v>1232</v>
      </c>
      <c r="AL24" s="157">
        <f t="shared" si="35"/>
        <v>9.0265486725663716E-2</v>
      </c>
      <c r="AM24" s="145">
        <f t="shared" ref="AM24:AP24" si="94">AM47+AM69+AM91+AM113+AM135+AM157</f>
        <v>98</v>
      </c>
      <c r="AN24" s="144">
        <f t="shared" si="94"/>
        <v>62</v>
      </c>
      <c r="AO24" s="144">
        <f t="shared" si="94"/>
        <v>36</v>
      </c>
      <c r="AP24" s="144">
        <f t="shared" si="94"/>
        <v>1330</v>
      </c>
      <c r="AQ24" s="157">
        <f t="shared" si="37"/>
        <v>7.9545454545454544E-2</v>
      </c>
      <c r="AR24" s="145">
        <f t="shared" ref="AR24:AU24" si="95">AR47+AR69+AR91+AR113+AR135+AR157</f>
        <v>93</v>
      </c>
      <c r="AS24" s="144">
        <f t="shared" si="95"/>
        <v>67</v>
      </c>
      <c r="AT24" s="144">
        <f t="shared" si="95"/>
        <v>26</v>
      </c>
      <c r="AU24" s="144">
        <f t="shared" si="95"/>
        <v>1423</v>
      </c>
      <c r="AV24" s="157">
        <f t="shared" si="39"/>
        <v>6.9924812030075181E-2</v>
      </c>
      <c r="AW24" s="152">
        <f t="shared" si="40"/>
        <v>441</v>
      </c>
      <c r="AX24" s="153">
        <f t="shared" si="41"/>
        <v>8.5211493725676046E-2</v>
      </c>
    </row>
    <row r="25" spans="1:50" s="43" customFormat="1" outlineLevel="1">
      <c r="A25"/>
      <c r="B25" s="40" t="s">
        <v>86</v>
      </c>
      <c r="C25" s="52" t="s">
        <v>94</v>
      </c>
      <c r="D25" s="145">
        <f t="shared" ref="D25:F25" si="96">D48+D70+D92+D114+D136+D158</f>
        <v>314</v>
      </c>
      <c r="E25" s="146">
        <f t="shared" si="96"/>
        <v>1781</v>
      </c>
      <c r="F25" s="145">
        <f t="shared" si="96"/>
        <v>194</v>
      </c>
      <c r="G25" s="143">
        <f t="shared" si="17"/>
        <v>1975</v>
      </c>
      <c r="H25" s="147">
        <f t="shared" si="1"/>
        <v>0.10892756878158338</v>
      </c>
      <c r="I25" s="145">
        <f t="shared" si="18"/>
        <v>262</v>
      </c>
      <c r="J25" s="143">
        <f t="shared" si="19"/>
        <v>2237</v>
      </c>
      <c r="K25" s="147">
        <f t="shared" si="20"/>
        <v>0.13265822784810127</v>
      </c>
      <c r="L25" s="145">
        <f t="shared" si="21"/>
        <v>162</v>
      </c>
      <c r="M25" s="143">
        <f t="shared" si="22"/>
        <v>2399</v>
      </c>
      <c r="N25" s="147">
        <f t="shared" si="23"/>
        <v>7.2418417523468934E-2</v>
      </c>
      <c r="O25" s="145">
        <f t="shared" si="24"/>
        <v>63</v>
      </c>
      <c r="P25" s="117"/>
      <c r="Q25" s="120"/>
      <c r="R25" s="145">
        <f t="shared" si="25"/>
        <v>90</v>
      </c>
      <c r="S25" s="143">
        <f t="shared" si="26"/>
        <v>2489</v>
      </c>
      <c r="T25" s="147">
        <f t="shared" si="27"/>
        <v>3.7515631513130469E-2</v>
      </c>
      <c r="U25" s="152">
        <f t="shared" si="28"/>
        <v>1022</v>
      </c>
      <c r="V25" s="153">
        <f t="shared" si="29"/>
        <v>8.7277107952697275E-2</v>
      </c>
      <c r="W25"/>
      <c r="X25" s="145">
        <f t="shared" ref="X25:AA25" si="97">X48+X70+X92+X114+X136+X158</f>
        <v>57</v>
      </c>
      <c r="Y25" s="144">
        <f t="shared" si="97"/>
        <v>17</v>
      </c>
      <c r="Z25" s="144">
        <f t="shared" si="97"/>
        <v>40</v>
      </c>
      <c r="AA25" s="144">
        <f t="shared" si="97"/>
        <v>2546</v>
      </c>
      <c r="AB25" s="157">
        <f t="shared" si="31"/>
        <v>2.2900763358778626E-2</v>
      </c>
      <c r="AC25" s="145">
        <f t="shared" ref="AC25:AF25" si="98">AC48+AC70+AC92+AC114+AC136+AC158</f>
        <v>131</v>
      </c>
      <c r="AD25" s="144">
        <f t="shared" si="98"/>
        <v>67</v>
      </c>
      <c r="AE25" s="144">
        <f t="shared" si="98"/>
        <v>64</v>
      </c>
      <c r="AF25" s="144">
        <f t="shared" si="98"/>
        <v>2677</v>
      </c>
      <c r="AG25" s="157">
        <f t="shared" si="33"/>
        <v>5.1453260015710919E-2</v>
      </c>
      <c r="AH25" s="145">
        <f t="shared" ref="AH25:AK25" si="99">AH48+AH70+AH92+AH114+AH136+AH158</f>
        <v>129</v>
      </c>
      <c r="AI25" s="144">
        <f t="shared" si="99"/>
        <v>67</v>
      </c>
      <c r="AJ25" s="144">
        <f t="shared" si="99"/>
        <v>62</v>
      </c>
      <c r="AK25" s="144">
        <f t="shared" si="99"/>
        <v>2806</v>
      </c>
      <c r="AL25" s="157">
        <f t="shared" si="35"/>
        <v>4.8188270451998506E-2</v>
      </c>
      <c r="AM25" s="145">
        <f t="shared" ref="AM25:AP25" si="100">AM48+AM70+AM92+AM114+AM136+AM158</f>
        <v>125</v>
      </c>
      <c r="AN25" s="144">
        <f t="shared" si="100"/>
        <v>67</v>
      </c>
      <c r="AO25" s="144">
        <f t="shared" si="100"/>
        <v>58</v>
      </c>
      <c r="AP25" s="144">
        <f t="shared" si="100"/>
        <v>2931</v>
      </c>
      <c r="AQ25" s="157">
        <f t="shared" si="37"/>
        <v>4.4547398431931576E-2</v>
      </c>
      <c r="AR25" s="145">
        <f t="shared" ref="AR25:AU25" si="101">AR48+AR70+AR92+AR114+AR136+AR158</f>
        <v>118</v>
      </c>
      <c r="AS25" s="144">
        <f t="shared" si="101"/>
        <v>68</v>
      </c>
      <c r="AT25" s="144">
        <f t="shared" si="101"/>
        <v>50</v>
      </c>
      <c r="AU25" s="144">
        <f t="shared" si="101"/>
        <v>3049</v>
      </c>
      <c r="AV25" s="157">
        <f t="shared" si="39"/>
        <v>4.025929716820198E-2</v>
      </c>
      <c r="AW25" s="152">
        <f t="shared" si="40"/>
        <v>560</v>
      </c>
      <c r="AX25" s="153">
        <f t="shared" si="41"/>
        <v>4.6103743580312884E-2</v>
      </c>
    </row>
    <row r="26" spans="1:50" outlineLevel="1">
      <c r="B26" s="40" t="s">
        <v>87</v>
      </c>
      <c r="C26" s="52" t="s">
        <v>94</v>
      </c>
      <c r="D26" s="145">
        <f t="shared" ref="D26:F26" si="102">D49+D71+D93+D115+D137+D159</f>
        <v>140</v>
      </c>
      <c r="E26" s="146">
        <f t="shared" si="102"/>
        <v>199</v>
      </c>
      <c r="F26" s="145">
        <f t="shared" si="102"/>
        <v>115</v>
      </c>
      <c r="G26" s="143">
        <f t="shared" si="17"/>
        <v>314</v>
      </c>
      <c r="H26" s="147">
        <f t="shared" si="1"/>
        <v>0.57788944723618085</v>
      </c>
      <c r="I26" s="145">
        <f t="shared" si="18"/>
        <v>162</v>
      </c>
      <c r="J26" s="143">
        <f t="shared" si="19"/>
        <v>476</v>
      </c>
      <c r="K26" s="147">
        <f t="shared" si="20"/>
        <v>0.51592356687898089</v>
      </c>
      <c r="L26" s="145">
        <f t="shared" si="21"/>
        <v>61</v>
      </c>
      <c r="M26" s="143">
        <f t="shared" si="22"/>
        <v>537</v>
      </c>
      <c r="N26" s="147">
        <f t="shared" si="23"/>
        <v>0.12815126050420167</v>
      </c>
      <c r="O26" s="145">
        <f t="shared" si="24"/>
        <v>9</v>
      </c>
      <c r="P26" s="116"/>
      <c r="Q26" s="119"/>
      <c r="R26" s="145">
        <f t="shared" si="25"/>
        <v>21</v>
      </c>
      <c r="S26" s="143">
        <f t="shared" si="26"/>
        <v>558</v>
      </c>
      <c r="T26" s="147">
        <f t="shared" si="27"/>
        <v>3.9106145251396648E-2</v>
      </c>
      <c r="U26" s="152">
        <f t="shared" si="28"/>
        <v>499</v>
      </c>
      <c r="V26" s="153">
        <f t="shared" si="29"/>
        <v>0.29403278822152923</v>
      </c>
      <c r="X26" s="145">
        <f t="shared" ref="X26:AA26" si="103">X49+X71+X93+X115+X137+X159</f>
        <v>30</v>
      </c>
      <c r="Y26" s="144">
        <f t="shared" si="103"/>
        <v>27</v>
      </c>
      <c r="Z26" s="144">
        <f t="shared" si="103"/>
        <v>3</v>
      </c>
      <c r="AA26" s="144">
        <f t="shared" si="103"/>
        <v>588</v>
      </c>
      <c r="AB26" s="157">
        <f t="shared" si="31"/>
        <v>5.3763440860215055E-2</v>
      </c>
      <c r="AC26" s="145">
        <f t="shared" ref="AC26:AF26" si="104">AC49+AC71+AC93+AC115+AC137+AC159</f>
        <v>72</v>
      </c>
      <c r="AD26" s="144">
        <f t="shared" si="104"/>
        <v>50</v>
      </c>
      <c r="AE26" s="144">
        <f t="shared" si="104"/>
        <v>22</v>
      </c>
      <c r="AF26" s="144">
        <f t="shared" si="104"/>
        <v>660</v>
      </c>
      <c r="AG26" s="157">
        <f t="shared" si="33"/>
        <v>0.12244897959183673</v>
      </c>
      <c r="AH26" s="145">
        <f t="shared" ref="AH26:AK26" si="105">AH49+AH71+AH93+AH115+AH137+AH159</f>
        <v>70</v>
      </c>
      <c r="AI26" s="144">
        <f t="shared" si="105"/>
        <v>44</v>
      </c>
      <c r="AJ26" s="144">
        <f t="shared" si="105"/>
        <v>26</v>
      </c>
      <c r="AK26" s="144">
        <f t="shared" si="105"/>
        <v>730</v>
      </c>
      <c r="AL26" s="157">
        <f t="shared" si="35"/>
        <v>0.10606060606060606</v>
      </c>
      <c r="AM26" s="145">
        <f t="shared" ref="AM26:AP26" si="106">AM49+AM71+AM93+AM115+AM137+AM159</f>
        <v>68</v>
      </c>
      <c r="AN26" s="144">
        <f t="shared" si="106"/>
        <v>39</v>
      </c>
      <c r="AO26" s="144">
        <f t="shared" si="106"/>
        <v>29</v>
      </c>
      <c r="AP26" s="144">
        <f t="shared" si="106"/>
        <v>798</v>
      </c>
      <c r="AQ26" s="157">
        <f t="shared" si="37"/>
        <v>9.3150684931506855E-2</v>
      </c>
      <c r="AR26" s="145">
        <f t="shared" ref="AR26:AU26" si="107">AR49+AR71+AR93+AR115+AR137+AR159</f>
        <v>65</v>
      </c>
      <c r="AS26" s="144">
        <f t="shared" si="107"/>
        <v>39</v>
      </c>
      <c r="AT26" s="144">
        <f t="shared" si="107"/>
        <v>26</v>
      </c>
      <c r="AU26" s="144">
        <f t="shared" si="107"/>
        <v>863</v>
      </c>
      <c r="AV26" s="157">
        <f t="shared" si="39"/>
        <v>8.1453634085213028E-2</v>
      </c>
      <c r="AW26" s="152">
        <f t="shared" si="40"/>
        <v>305</v>
      </c>
      <c r="AX26" s="153">
        <f t="shared" si="41"/>
        <v>0.10067313746800943</v>
      </c>
    </row>
    <row r="27" spans="1:50" ht="15" customHeight="1" outlineLevel="1">
      <c r="B27" s="40" t="s">
        <v>88</v>
      </c>
      <c r="C27" s="52" t="s">
        <v>94</v>
      </c>
      <c r="D27" s="145">
        <f t="shared" ref="D27:F27" si="108">D50+D72+D94+D116+D138+D160</f>
        <v>0</v>
      </c>
      <c r="E27" s="146">
        <f t="shared" si="108"/>
        <v>0</v>
      </c>
      <c r="F27" s="145">
        <f t="shared" si="108"/>
        <v>0</v>
      </c>
      <c r="G27" s="143">
        <f t="shared" si="17"/>
        <v>0</v>
      </c>
      <c r="H27" s="147">
        <f t="shared" si="1"/>
        <v>0</v>
      </c>
      <c r="I27" s="145">
        <f t="shared" si="18"/>
        <v>14</v>
      </c>
      <c r="J27" s="143">
        <f t="shared" si="19"/>
        <v>14</v>
      </c>
      <c r="K27" s="147">
        <f t="shared" si="20"/>
        <v>0</v>
      </c>
      <c r="L27" s="145">
        <f t="shared" si="21"/>
        <v>18</v>
      </c>
      <c r="M27" s="143">
        <f t="shared" si="22"/>
        <v>32</v>
      </c>
      <c r="N27" s="147">
        <f t="shared" si="23"/>
        <v>1.2857142857142858</v>
      </c>
      <c r="O27" s="145">
        <f t="shared" si="24"/>
        <v>0</v>
      </c>
      <c r="P27" s="121"/>
      <c r="Q27" s="122"/>
      <c r="R27" s="145">
        <f t="shared" si="25"/>
        <v>3</v>
      </c>
      <c r="S27" s="143">
        <f t="shared" si="26"/>
        <v>35</v>
      </c>
      <c r="T27" s="147">
        <f t="shared" si="27"/>
        <v>9.375E-2</v>
      </c>
      <c r="U27" s="152">
        <f t="shared" si="28"/>
        <v>35</v>
      </c>
      <c r="V27" s="153">
        <f t="shared" si="29"/>
        <v>0</v>
      </c>
      <c r="X27" s="145">
        <f t="shared" ref="X27:AA27" si="109">X50+X72+X94+X116+X138+X160</f>
        <v>10</v>
      </c>
      <c r="Y27" s="144">
        <f t="shared" si="109"/>
        <v>6</v>
      </c>
      <c r="Z27" s="144">
        <f t="shared" si="109"/>
        <v>4</v>
      </c>
      <c r="AA27" s="144">
        <f t="shared" si="109"/>
        <v>45</v>
      </c>
      <c r="AB27" s="157">
        <f t="shared" si="31"/>
        <v>0.2857142857142857</v>
      </c>
      <c r="AC27" s="145">
        <f t="shared" ref="AC27:AF27" si="110">AC50+AC72+AC94+AC116+AC138+AC160</f>
        <v>27</v>
      </c>
      <c r="AD27" s="144">
        <f t="shared" si="110"/>
        <v>18</v>
      </c>
      <c r="AE27" s="144">
        <f t="shared" si="110"/>
        <v>9</v>
      </c>
      <c r="AF27" s="144">
        <f t="shared" si="110"/>
        <v>72</v>
      </c>
      <c r="AG27" s="157">
        <f t="shared" si="33"/>
        <v>0.6</v>
      </c>
      <c r="AH27" s="145">
        <f t="shared" ref="AH27:AK27" si="111">AH50+AH72+AH94+AH116+AH138+AH160</f>
        <v>27</v>
      </c>
      <c r="AI27" s="144">
        <f t="shared" si="111"/>
        <v>18</v>
      </c>
      <c r="AJ27" s="144">
        <f t="shared" si="111"/>
        <v>9</v>
      </c>
      <c r="AK27" s="144">
        <f t="shared" si="111"/>
        <v>99</v>
      </c>
      <c r="AL27" s="157">
        <f t="shared" si="35"/>
        <v>0.375</v>
      </c>
      <c r="AM27" s="145">
        <f t="shared" ref="AM27:AP27" si="112">AM50+AM72+AM94+AM116+AM138+AM160</f>
        <v>26</v>
      </c>
      <c r="AN27" s="144">
        <f t="shared" si="112"/>
        <v>15</v>
      </c>
      <c r="AO27" s="144">
        <f t="shared" si="112"/>
        <v>11</v>
      </c>
      <c r="AP27" s="144">
        <f t="shared" si="112"/>
        <v>125</v>
      </c>
      <c r="AQ27" s="157">
        <f t="shared" si="37"/>
        <v>0.26262626262626265</v>
      </c>
      <c r="AR27" s="145">
        <f t="shared" ref="AR27:AU27" si="113">AR50+AR72+AR94+AR116+AR138+AR160</f>
        <v>25</v>
      </c>
      <c r="AS27" s="144">
        <f t="shared" si="113"/>
        <v>14</v>
      </c>
      <c r="AT27" s="144">
        <f t="shared" si="113"/>
        <v>11</v>
      </c>
      <c r="AU27" s="144">
        <f t="shared" si="113"/>
        <v>150</v>
      </c>
      <c r="AV27" s="157">
        <f t="shared" si="39"/>
        <v>0.2</v>
      </c>
      <c r="AW27" s="152">
        <f t="shared" si="40"/>
        <v>115</v>
      </c>
      <c r="AX27" s="153">
        <f t="shared" si="41"/>
        <v>0.35120015480703448</v>
      </c>
    </row>
    <row r="28" spans="1:50" ht="15" customHeight="1" outlineLevel="1">
      <c r="B28" s="339" t="s">
        <v>95</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62"/>
    </row>
    <row r="29" spans="1:50" ht="15" customHeight="1" outlineLevel="1">
      <c r="B29" s="40" t="s">
        <v>114</v>
      </c>
      <c r="C29" s="38" t="s">
        <v>94</v>
      </c>
      <c r="D29" s="145">
        <f>SUM(D14:D27)</f>
        <v>5278</v>
      </c>
      <c r="E29" s="161">
        <f>SUM(E14:E27)</f>
        <v>58865</v>
      </c>
      <c r="F29" s="206">
        <f>SUM(F14:F27)</f>
        <v>4522</v>
      </c>
      <c r="G29" s="144">
        <f>SUM(G14:G27)</f>
        <v>63387</v>
      </c>
      <c r="H29" s="149">
        <f>IFERROR((G29-E29)/E29,0)</f>
        <v>7.6819842011381978E-2</v>
      </c>
      <c r="I29" s="206">
        <f>SUM(I14:I27)</f>
        <v>4748</v>
      </c>
      <c r="J29" s="144">
        <f>SUM(J14:J27)</f>
        <v>68135</v>
      </c>
      <c r="K29" s="149">
        <f t="shared" si="3"/>
        <v>7.4904948964298668E-2</v>
      </c>
      <c r="L29" s="206">
        <f>SUM(L14:L27)</f>
        <v>2757</v>
      </c>
      <c r="M29" s="144">
        <f>SUM(M14:M27)</f>
        <v>70892</v>
      </c>
      <c r="N29" s="149">
        <f t="shared" si="5"/>
        <v>4.0463785132457623E-2</v>
      </c>
      <c r="O29" s="145">
        <f>SUM(O14:O27)</f>
        <v>993</v>
      </c>
      <c r="P29" s="118"/>
      <c r="Q29" s="126"/>
      <c r="R29" s="206">
        <f>SUM(R14:R27)</f>
        <v>1594</v>
      </c>
      <c r="S29" s="144">
        <f>SUM(S14:S27)</f>
        <v>72486</v>
      </c>
      <c r="T29" s="149">
        <f>IFERROR((S29-M29)/M29,0)</f>
        <v>2.2484906618518308E-2</v>
      </c>
      <c r="U29" s="145">
        <f>SUM(U14:U27)</f>
        <v>18899</v>
      </c>
      <c r="V29" s="153">
        <f>IFERROR((S29/E29)^(1/4)-1,0)</f>
        <v>5.3414389796867967E-2</v>
      </c>
      <c r="X29" s="145">
        <f>SUM(X14:X27)</f>
        <v>1024</v>
      </c>
      <c r="Y29" s="207">
        <f>SUM(Y14:Y27)</f>
        <v>850</v>
      </c>
      <c r="Z29" s="208">
        <f>SUM(Z14:Z27)</f>
        <v>174</v>
      </c>
      <c r="AA29" s="144">
        <f>SUM(AA14:AA27)</f>
        <v>73510</v>
      </c>
      <c r="AB29" s="156">
        <f>IFERROR((AA29-S29)/S29,0)</f>
        <v>1.4126865877548769E-2</v>
      </c>
      <c r="AC29" s="206">
        <f>SUM(AC14:AC27)</f>
        <v>2466</v>
      </c>
      <c r="AD29" s="208">
        <f>SUM(AD14:AD27)</f>
        <v>2202</v>
      </c>
      <c r="AE29" s="208">
        <f>SUM(AE14:AE27)</f>
        <v>264</v>
      </c>
      <c r="AF29" s="144">
        <f>SUM(AF14:AF27)</f>
        <v>75976</v>
      </c>
      <c r="AG29" s="156">
        <f>IFERROR((AF29-AA29)/AA29,0)</f>
        <v>3.3546456264453815E-2</v>
      </c>
      <c r="AH29" s="145">
        <f>SUM(AH14:AH27)</f>
        <v>2429</v>
      </c>
      <c r="AI29" s="144">
        <f>SUM(AI14:AI27)</f>
        <v>2175</v>
      </c>
      <c r="AJ29" s="207">
        <f>SUM(AJ14:AJ27)</f>
        <v>254</v>
      </c>
      <c r="AK29" s="144">
        <f>SUM(AK14:AK27)</f>
        <v>78405</v>
      </c>
      <c r="AL29" s="156">
        <f t="shared" si="11"/>
        <v>3.1970622301779508E-2</v>
      </c>
      <c r="AM29" s="206">
        <f>SUM(AM14:AM27)</f>
        <v>2350</v>
      </c>
      <c r="AN29" s="208">
        <f>SUM(AN14:AN27)</f>
        <v>2033</v>
      </c>
      <c r="AO29" s="208">
        <f>SUM(AO14:AO27)</f>
        <v>317</v>
      </c>
      <c r="AP29" s="144">
        <f>SUM(AP14:AP27)</f>
        <v>80755</v>
      </c>
      <c r="AQ29" s="156">
        <f t="shared" si="12"/>
        <v>2.9972578279446462E-2</v>
      </c>
      <c r="AR29" s="145">
        <f>SUM(AR14:AR27)</f>
        <v>2235</v>
      </c>
      <c r="AS29" s="144">
        <f>SUM(AS14:AS27)</f>
        <v>1952</v>
      </c>
      <c r="AT29" s="207">
        <f>SUM(AT14:AT27)</f>
        <v>283</v>
      </c>
      <c r="AU29" s="144">
        <f>SUM(AU14:AU27)</f>
        <v>82990</v>
      </c>
      <c r="AV29" s="156">
        <f t="shared" si="13"/>
        <v>2.7676304872763298E-2</v>
      </c>
      <c r="AW29" s="145">
        <f>SUM(AW14:AW27)</f>
        <v>10504</v>
      </c>
      <c r="AX29" s="153">
        <f t="shared" si="15"/>
        <v>3.0789142651105994E-2</v>
      </c>
    </row>
    <row r="30" spans="1:50" ht="15" customHeight="1">
      <c r="R30" s="43"/>
    </row>
    <row r="31" spans="1:50" ht="15" customHeight="1">
      <c r="R31" s="43"/>
    </row>
    <row r="32" spans="1:50" ht="15.6">
      <c r="B32" s="332" t="s">
        <v>92</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row>
    <row r="33" spans="1:50" ht="5.45" customHeight="1" outlineLevel="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spans="1:50" outlineLevel="1">
      <c r="B34" s="359"/>
      <c r="C34" s="344" t="s">
        <v>93</v>
      </c>
      <c r="D34" s="347" t="s">
        <v>106</v>
      </c>
      <c r="E34" s="348"/>
      <c r="F34" s="348"/>
      <c r="G34" s="348"/>
      <c r="H34" s="348"/>
      <c r="I34" s="348"/>
      <c r="J34" s="348"/>
      <c r="K34" s="348"/>
      <c r="L34" s="348"/>
      <c r="M34" s="348"/>
      <c r="N34" s="348"/>
      <c r="O34" s="348"/>
      <c r="P34" s="348"/>
      <c r="Q34" s="349"/>
      <c r="R34" s="347"/>
      <c r="S34" s="348"/>
      <c r="T34" s="349"/>
      <c r="U34" s="355" t="str">
        <f xml:space="preserve"> D35&amp;" - "&amp;R35</f>
        <v>2019 - 2023</v>
      </c>
      <c r="V34" s="356"/>
      <c r="X34" s="347" t="s">
        <v>107</v>
      </c>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9"/>
    </row>
    <row r="35" spans="1:50" outlineLevel="1">
      <c r="B35" s="360"/>
      <c r="C35" s="345"/>
      <c r="D35" s="347">
        <f>$C$3-5</f>
        <v>2019</v>
      </c>
      <c r="E35" s="349"/>
      <c r="F35" s="347">
        <f>$C$3-4</f>
        <v>2020</v>
      </c>
      <c r="G35" s="348"/>
      <c r="H35" s="349"/>
      <c r="I35" s="347">
        <f>$C$3-3</f>
        <v>2021</v>
      </c>
      <c r="J35" s="348"/>
      <c r="K35" s="349"/>
      <c r="L35" s="347">
        <f>$C$3-2</f>
        <v>2022</v>
      </c>
      <c r="M35" s="348"/>
      <c r="N35" s="349"/>
      <c r="O35" s="347" t="str">
        <f>$C$3-1&amp;""&amp;" ("&amp;"Σεπ"&amp;")"</f>
        <v>2023 (Σεπ)</v>
      </c>
      <c r="P35" s="348"/>
      <c r="Q35" s="349"/>
      <c r="R35" s="347">
        <f>$C$3-1</f>
        <v>2023</v>
      </c>
      <c r="S35" s="348"/>
      <c r="T35" s="349"/>
      <c r="U35" s="357"/>
      <c r="V35" s="358"/>
      <c r="X35" s="347">
        <f>$C$3</f>
        <v>2024</v>
      </c>
      <c r="Y35" s="348"/>
      <c r="Z35" s="348"/>
      <c r="AA35" s="348"/>
      <c r="AB35" s="349"/>
      <c r="AC35" s="347">
        <f>$C$3+1</f>
        <v>2025</v>
      </c>
      <c r="AD35" s="348"/>
      <c r="AE35" s="348"/>
      <c r="AF35" s="348"/>
      <c r="AG35" s="349"/>
      <c r="AH35" s="347">
        <f>$C$3+2</f>
        <v>2026</v>
      </c>
      <c r="AI35" s="348"/>
      <c r="AJ35" s="348"/>
      <c r="AK35" s="348"/>
      <c r="AL35" s="349"/>
      <c r="AM35" s="347">
        <f>$C$3+3</f>
        <v>2027</v>
      </c>
      <c r="AN35" s="348"/>
      <c r="AO35" s="348"/>
      <c r="AP35" s="348"/>
      <c r="AQ35" s="349"/>
      <c r="AR35" s="347">
        <f>$C$3+4</f>
        <v>2028</v>
      </c>
      <c r="AS35" s="348"/>
      <c r="AT35" s="348"/>
      <c r="AU35" s="348"/>
      <c r="AV35" s="349"/>
      <c r="AW35" s="337" t="str">
        <f>X35&amp;" - "&amp;AR35</f>
        <v>2024 - 2028</v>
      </c>
      <c r="AX35" s="363"/>
    </row>
    <row r="36" spans="1:50" ht="43.5" outlineLevel="1">
      <c r="B36" s="361"/>
      <c r="C36" s="346"/>
      <c r="D36" s="54" t="s">
        <v>108</v>
      </c>
      <c r="E36" s="55" t="s">
        <v>109</v>
      </c>
      <c r="F36" s="54" t="s">
        <v>108</v>
      </c>
      <c r="G36" s="9" t="s">
        <v>109</v>
      </c>
      <c r="H36" s="55" t="s">
        <v>110</v>
      </c>
      <c r="I36" s="54" t="s">
        <v>108</v>
      </c>
      <c r="J36" s="9" t="s">
        <v>109</v>
      </c>
      <c r="K36" s="55" t="s">
        <v>110</v>
      </c>
      <c r="L36" s="54" t="s">
        <v>108</v>
      </c>
      <c r="M36" s="9" t="s">
        <v>109</v>
      </c>
      <c r="N36" s="55" t="s">
        <v>110</v>
      </c>
      <c r="O36" s="54" t="s">
        <v>108</v>
      </c>
      <c r="P36" s="9" t="s">
        <v>109</v>
      </c>
      <c r="Q36" s="55" t="s">
        <v>110</v>
      </c>
      <c r="R36" s="54" t="s">
        <v>108</v>
      </c>
      <c r="S36" s="9" t="s">
        <v>109</v>
      </c>
      <c r="T36" s="55" t="s">
        <v>110</v>
      </c>
      <c r="U36" s="9" t="s">
        <v>111</v>
      </c>
      <c r="V36" s="48" t="s">
        <v>112</v>
      </c>
      <c r="X36" s="54" t="s">
        <v>124</v>
      </c>
      <c r="Y36" s="87" t="s">
        <v>125</v>
      </c>
      <c r="Z36" s="87" t="s">
        <v>126</v>
      </c>
      <c r="AA36" s="9" t="s">
        <v>127</v>
      </c>
      <c r="AB36" s="55" t="s">
        <v>110</v>
      </c>
      <c r="AC36" s="54" t="s">
        <v>124</v>
      </c>
      <c r="AD36" s="87" t="s">
        <v>125</v>
      </c>
      <c r="AE36" s="87" t="s">
        <v>126</v>
      </c>
      <c r="AF36" s="9" t="s">
        <v>127</v>
      </c>
      <c r="AG36" s="55" t="s">
        <v>110</v>
      </c>
      <c r="AH36" s="54" t="s">
        <v>124</v>
      </c>
      <c r="AI36" s="87" t="s">
        <v>125</v>
      </c>
      <c r="AJ36" s="87" t="s">
        <v>126</v>
      </c>
      <c r="AK36" s="9" t="s">
        <v>127</v>
      </c>
      <c r="AL36" s="55" t="s">
        <v>110</v>
      </c>
      <c r="AM36" s="54" t="s">
        <v>124</v>
      </c>
      <c r="AN36" s="87" t="s">
        <v>125</v>
      </c>
      <c r="AO36" s="87" t="s">
        <v>126</v>
      </c>
      <c r="AP36" s="9" t="s">
        <v>127</v>
      </c>
      <c r="AQ36" s="55" t="s">
        <v>110</v>
      </c>
      <c r="AR36" s="54" t="s">
        <v>124</v>
      </c>
      <c r="AS36" s="87" t="s">
        <v>125</v>
      </c>
      <c r="AT36" s="87" t="s">
        <v>126</v>
      </c>
      <c r="AU36" s="9" t="s">
        <v>127</v>
      </c>
      <c r="AV36" s="55" t="s">
        <v>110</v>
      </c>
      <c r="AW36" s="54" t="s">
        <v>111</v>
      </c>
      <c r="AX36" s="281" t="s">
        <v>112</v>
      </c>
    </row>
    <row r="37" spans="1:50" outlineLevel="1">
      <c r="B37" s="40" t="s">
        <v>74</v>
      </c>
      <c r="C37" s="221" t="s">
        <v>94</v>
      </c>
      <c r="D37" s="58">
        <v>431</v>
      </c>
      <c r="E37" s="220">
        <v>14160</v>
      </c>
      <c r="F37" s="58">
        <v>237</v>
      </c>
      <c r="G37" s="132">
        <f t="shared" ref="G37" si="114">E37+F37</f>
        <v>14397</v>
      </c>
      <c r="H37" s="157">
        <f t="shared" ref="H37" si="115">IFERROR((G37-E37)/E37,0)</f>
        <v>1.673728813559322E-2</v>
      </c>
      <c r="I37" s="58">
        <v>217</v>
      </c>
      <c r="J37" s="132">
        <f t="shared" ref="J37" si="116">G37+I37</f>
        <v>14614</v>
      </c>
      <c r="K37" s="157">
        <f t="shared" ref="K37:K52" si="117">IFERROR((J37-G37)/G37,0)</f>
        <v>1.5072584566229076E-2</v>
      </c>
      <c r="L37" s="58">
        <v>171</v>
      </c>
      <c r="M37" s="132">
        <f t="shared" ref="M37" si="118">J37+L37</f>
        <v>14785</v>
      </c>
      <c r="N37" s="157">
        <f t="shared" ref="N37:N52" si="119">IFERROR((M37-J37)/J37,0)</f>
        <v>1.1701108526070892E-2</v>
      </c>
      <c r="O37" s="58">
        <v>96</v>
      </c>
      <c r="P37" s="30"/>
      <c r="Q37" s="123"/>
      <c r="R37" s="58">
        <v>124</v>
      </c>
      <c r="S37" s="132">
        <f t="shared" ref="S37" si="120">M37+R37</f>
        <v>14909</v>
      </c>
      <c r="T37" s="157">
        <f t="shared" ref="T37" si="121">IFERROR((S37-M37)/M37,0)</f>
        <v>8.3868785931687524E-3</v>
      </c>
      <c r="U37" s="152">
        <f t="shared" ref="U37" si="122">D37+F37+I37+L37+R37</f>
        <v>1180</v>
      </c>
      <c r="V37" s="153">
        <f t="shared" ref="V37" si="123">IFERROR((S37/E37)^(1/4)-1,0)</f>
        <v>1.2969374462950656E-2</v>
      </c>
      <c r="X37" s="158">
        <f>Y37+Z37</f>
        <v>93</v>
      </c>
      <c r="Y37" s="6">
        <v>91</v>
      </c>
      <c r="Z37" s="6">
        <v>2</v>
      </c>
      <c r="AA37" s="132">
        <f t="shared" ref="AA37" si="124">S37+X37</f>
        <v>15002</v>
      </c>
      <c r="AB37" s="157">
        <f t="shared" ref="AB37" si="125">IFERROR((AA37-S37)/S37,0)</f>
        <v>6.2378429136763025E-3</v>
      </c>
      <c r="AC37" s="158">
        <f>AD37+AE37</f>
        <v>532</v>
      </c>
      <c r="AD37" s="6">
        <v>525</v>
      </c>
      <c r="AE37" s="6">
        <v>7</v>
      </c>
      <c r="AF37" s="132">
        <f t="shared" ref="AF37" si="126">AA37+AC37</f>
        <v>15534</v>
      </c>
      <c r="AG37" s="147">
        <f t="shared" ref="AG37" si="127">IFERROR((AF37-AA37)/AA37,0)</f>
        <v>3.546193840821224E-2</v>
      </c>
      <c r="AH37" s="158">
        <f>AI37+AJ37</f>
        <v>525</v>
      </c>
      <c r="AI37" s="6">
        <v>519</v>
      </c>
      <c r="AJ37" s="6">
        <v>6</v>
      </c>
      <c r="AK37" s="132">
        <f t="shared" ref="AK37" si="128">AF37+AH37</f>
        <v>16059</v>
      </c>
      <c r="AL37" s="147">
        <f t="shared" ref="AL37:AL52" si="129">IFERROR((AK37-AF37)/AF37,0)</f>
        <v>3.3796832753959061E-2</v>
      </c>
      <c r="AM37" s="158">
        <f>AN37+AO37</f>
        <v>504</v>
      </c>
      <c r="AN37" s="6">
        <v>498</v>
      </c>
      <c r="AO37" s="6">
        <v>6</v>
      </c>
      <c r="AP37" s="132">
        <f t="shared" ref="AP37" si="130">AK37+AM37</f>
        <v>16563</v>
      </c>
      <c r="AQ37" s="147">
        <f t="shared" ref="AQ37:AQ52" si="131">IFERROR((AP37-AK37)/AK37,0)</f>
        <v>3.1384270502521953E-2</v>
      </c>
      <c r="AR37" s="158">
        <f>AS37+AT37</f>
        <v>515</v>
      </c>
      <c r="AS37" s="6">
        <v>508</v>
      </c>
      <c r="AT37" s="6">
        <v>7</v>
      </c>
      <c r="AU37" s="132">
        <f t="shared" ref="AU37" si="132">AP37+AR37</f>
        <v>17078</v>
      </c>
      <c r="AV37" s="147">
        <f t="shared" ref="AV37:AV52" si="133">IFERROR((AU37-AP37)/AP37,0)</f>
        <v>3.1093400953933467E-2</v>
      </c>
      <c r="AW37" s="152">
        <f t="shared" ref="AW37" si="134">X37+AC37+AH37+AM37+AR37</f>
        <v>2169</v>
      </c>
      <c r="AX37" s="153">
        <f t="shared" ref="AX37:AX52" si="135">IFERROR((AU37/AA37)^(1/4)-1,0)</f>
        <v>3.293254714430649E-2</v>
      </c>
    </row>
    <row r="38" spans="1:50" outlineLevel="1">
      <c r="B38" s="40" t="s">
        <v>75</v>
      </c>
      <c r="C38" s="221" t="s">
        <v>94</v>
      </c>
      <c r="D38" s="58">
        <v>394</v>
      </c>
      <c r="E38" s="220">
        <v>1291</v>
      </c>
      <c r="F38" s="58">
        <v>377</v>
      </c>
      <c r="G38" s="132">
        <f t="shared" ref="G38:G50" si="136">E38+F38</f>
        <v>1668</v>
      </c>
      <c r="H38" s="157">
        <f t="shared" ref="H38:H50" si="137">IFERROR((G38-E38)/E38,0)</f>
        <v>0.29202168861347794</v>
      </c>
      <c r="I38" s="58">
        <v>412</v>
      </c>
      <c r="J38" s="132">
        <f t="shared" ref="J38:J50" si="138">G38+I38</f>
        <v>2080</v>
      </c>
      <c r="K38" s="157">
        <f t="shared" ref="K38:K50" si="139">IFERROR((J38-G38)/G38,0)</f>
        <v>0.24700239808153476</v>
      </c>
      <c r="L38" s="58">
        <v>214</v>
      </c>
      <c r="M38" s="132">
        <f t="shared" ref="M38:M50" si="140">J38+L38</f>
        <v>2294</v>
      </c>
      <c r="N38" s="157">
        <f t="shared" ref="N38:N50" si="141">IFERROR((M38-J38)/J38,0)</f>
        <v>0.10288461538461538</v>
      </c>
      <c r="O38" s="58">
        <v>10</v>
      </c>
      <c r="P38" s="30"/>
      <c r="Q38" s="123"/>
      <c r="R38" s="58">
        <v>81</v>
      </c>
      <c r="S38" s="132">
        <f t="shared" ref="S38:S50" si="142">M38+R38</f>
        <v>2375</v>
      </c>
      <c r="T38" s="157">
        <f t="shared" ref="T38:T50" si="143">IFERROR((S38-M38)/M38,0)</f>
        <v>3.5309503051438533E-2</v>
      </c>
      <c r="U38" s="152">
        <f t="shared" ref="U38:U50" si="144">D38+F38+I38+L38+R38</f>
        <v>1478</v>
      </c>
      <c r="V38" s="153">
        <f t="shared" ref="V38:V50" si="145">IFERROR((S38/E38)^(1/4)-1,0)</f>
        <v>0.16462026536303243</v>
      </c>
      <c r="X38" s="158">
        <f t="shared" ref="X38:X50" si="146">Y38+Z38</f>
        <v>59</v>
      </c>
      <c r="Y38" s="6">
        <v>46</v>
      </c>
      <c r="Z38" s="6">
        <v>13</v>
      </c>
      <c r="AA38" s="132">
        <f t="shared" ref="AA38:AA50" si="147">S38+X38</f>
        <v>2434</v>
      </c>
      <c r="AB38" s="157">
        <f t="shared" ref="AB38:AB50" si="148">IFERROR((AA38-S38)/S38,0)</f>
        <v>2.4842105263157895E-2</v>
      </c>
      <c r="AC38" s="158">
        <f t="shared" ref="AC38:AC50" si="149">AD38+AE38</f>
        <v>116</v>
      </c>
      <c r="AD38" s="6">
        <v>101</v>
      </c>
      <c r="AE38" s="6">
        <v>15</v>
      </c>
      <c r="AF38" s="132">
        <f t="shared" ref="AF38:AF50" si="150">AA38+AC38</f>
        <v>2550</v>
      </c>
      <c r="AG38" s="147">
        <f t="shared" ref="AG38:AG50" si="151">IFERROR((AF38-AA38)/AA38,0)</f>
        <v>4.7658175842235001E-2</v>
      </c>
      <c r="AH38" s="158">
        <f t="shared" ref="AH38:AH50" si="152">AI38+AJ38</f>
        <v>114</v>
      </c>
      <c r="AI38" s="6">
        <v>99</v>
      </c>
      <c r="AJ38" s="6">
        <v>15</v>
      </c>
      <c r="AK38" s="132">
        <f t="shared" ref="AK38:AK50" si="153">AF38+AH38</f>
        <v>2664</v>
      </c>
      <c r="AL38" s="147">
        <f t="shared" ref="AL38:AL50" si="154">IFERROR((AK38-AF38)/AF38,0)</f>
        <v>4.4705882352941179E-2</v>
      </c>
      <c r="AM38" s="158">
        <f t="shared" ref="AM38:AM50" si="155">AN38+AO38</f>
        <v>110</v>
      </c>
      <c r="AN38" s="6">
        <v>86</v>
      </c>
      <c r="AO38" s="6">
        <v>24</v>
      </c>
      <c r="AP38" s="132">
        <f t="shared" ref="AP38:AP50" si="156">AK38+AM38</f>
        <v>2774</v>
      </c>
      <c r="AQ38" s="147">
        <f t="shared" ref="AQ38:AQ50" si="157">IFERROR((AP38-AK38)/AK38,0)</f>
        <v>4.129129129129129E-2</v>
      </c>
      <c r="AR38" s="158">
        <f t="shared" ref="AR38:AR50" si="158">AS38+AT38</f>
        <v>103</v>
      </c>
      <c r="AS38" s="6">
        <v>82</v>
      </c>
      <c r="AT38" s="6">
        <v>21</v>
      </c>
      <c r="AU38" s="132">
        <f t="shared" ref="AU38:AU50" si="159">AP38+AR38</f>
        <v>2877</v>
      </c>
      <c r="AV38" s="147">
        <f t="shared" ref="AV38:AV50" si="160">IFERROR((AU38-AP38)/AP38,0)</f>
        <v>3.7130497476568131E-2</v>
      </c>
      <c r="AW38" s="152">
        <f t="shared" ref="AW38:AW50" si="161">X38+AC38+AH38+AM38+AR38</f>
        <v>502</v>
      </c>
      <c r="AX38" s="153">
        <f t="shared" ref="AX38:AX50" si="162">IFERROR((AU38/AA38)^(1/4)-1,0)</f>
        <v>4.2689072235532644E-2</v>
      </c>
    </row>
    <row r="39" spans="1:50" outlineLevel="1">
      <c r="B39" s="40" t="s">
        <v>76</v>
      </c>
      <c r="C39" s="221" t="s">
        <v>94</v>
      </c>
      <c r="D39" s="58">
        <v>267</v>
      </c>
      <c r="E39" s="220">
        <v>1052</v>
      </c>
      <c r="F39" s="58">
        <v>236</v>
      </c>
      <c r="G39" s="132">
        <f t="shared" si="136"/>
        <v>1288</v>
      </c>
      <c r="H39" s="157">
        <f t="shared" si="137"/>
        <v>0.22433460076045628</v>
      </c>
      <c r="I39" s="58">
        <v>334</v>
      </c>
      <c r="J39" s="132">
        <f t="shared" si="138"/>
        <v>1622</v>
      </c>
      <c r="K39" s="157">
        <f t="shared" si="139"/>
        <v>0.25931677018633542</v>
      </c>
      <c r="L39" s="58">
        <v>180</v>
      </c>
      <c r="M39" s="132">
        <f t="shared" si="140"/>
        <v>1802</v>
      </c>
      <c r="N39" s="157">
        <f t="shared" si="141"/>
        <v>0.11097410604192355</v>
      </c>
      <c r="O39" s="58">
        <v>80</v>
      </c>
      <c r="P39" s="30"/>
      <c r="Q39" s="123"/>
      <c r="R39" s="58">
        <v>123</v>
      </c>
      <c r="S39" s="132">
        <f t="shared" si="142"/>
        <v>1925</v>
      </c>
      <c r="T39" s="157">
        <f t="shared" si="143"/>
        <v>6.8257491675915646E-2</v>
      </c>
      <c r="U39" s="152">
        <f t="shared" si="144"/>
        <v>1140</v>
      </c>
      <c r="V39" s="153">
        <f t="shared" si="145"/>
        <v>0.16306436199098751</v>
      </c>
      <c r="X39" s="158">
        <f t="shared" si="146"/>
        <v>45</v>
      </c>
      <c r="Y39" s="6">
        <v>31</v>
      </c>
      <c r="Z39" s="6">
        <v>14</v>
      </c>
      <c r="AA39" s="132">
        <f t="shared" si="147"/>
        <v>1970</v>
      </c>
      <c r="AB39" s="157">
        <f t="shared" si="148"/>
        <v>2.3376623376623377E-2</v>
      </c>
      <c r="AC39" s="158">
        <f t="shared" si="149"/>
        <v>107</v>
      </c>
      <c r="AD39" s="6">
        <v>79</v>
      </c>
      <c r="AE39" s="6">
        <v>28</v>
      </c>
      <c r="AF39" s="132">
        <f t="shared" si="150"/>
        <v>2077</v>
      </c>
      <c r="AG39" s="147">
        <f t="shared" si="151"/>
        <v>5.4314720812182742E-2</v>
      </c>
      <c r="AH39" s="158">
        <f t="shared" si="152"/>
        <v>106</v>
      </c>
      <c r="AI39" s="6">
        <v>81</v>
      </c>
      <c r="AJ39" s="6">
        <v>25</v>
      </c>
      <c r="AK39" s="132">
        <f t="shared" si="153"/>
        <v>2183</v>
      </c>
      <c r="AL39" s="147">
        <f t="shared" si="154"/>
        <v>5.1035146846413096E-2</v>
      </c>
      <c r="AM39" s="158">
        <f t="shared" si="155"/>
        <v>102</v>
      </c>
      <c r="AN39" s="6">
        <v>72</v>
      </c>
      <c r="AO39" s="6">
        <v>30</v>
      </c>
      <c r="AP39" s="132">
        <f t="shared" si="156"/>
        <v>2285</v>
      </c>
      <c r="AQ39" s="147">
        <f t="shared" si="157"/>
        <v>4.6724690792487401E-2</v>
      </c>
      <c r="AR39" s="158">
        <f t="shared" si="158"/>
        <v>97</v>
      </c>
      <c r="AS39" s="6">
        <v>67</v>
      </c>
      <c r="AT39" s="6">
        <v>30</v>
      </c>
      <c r="AU39" s="132">
        <f t="shared" si="159"/>
        <v>2382</v>
      </c>
      <c r="AV39" s="147">
        <f t="shared" si="160"/>
        <v>4.2450765864332607E-2</v>
      </c>
      <c r="AW39" s="152">
        <f t="shared" si="161"/>
        <v>457</v>
      </c>
      <c r="AX39" s="153">
        <f t="shared" si="162"/>
        <v>4.8621801553373478E-2</v>
      </c>
    </row>
    <row r="40" spans="1:50" outlineLevel="1">
      <c r="B40" s="40" t="s">
        <v>77</v>
      </c>
      <c r="C40" s="221" t="s">
        <v>94</v>
      </c>
      <c r="D40" s="58">
        <v>95</v>
      </c>
      <c r="E40" s="220">
        <v>3407</v>
      </c>
      <c r="F40" s="58">
        <v>74</v>
      </c>
      <c r="G40" s="132">
        <f t="shared" si="136"/>
        <v>3481</v>
      </c>
      <c r="H40" s="157">
        <f t="shared" si="137"/>
        <v>2.1719988259465806E-2</v>
      </c>
      <c r="I40" s="58">
        <v>72</v>
      </c>
      <c r="J40" s="132">
        <f t="shared" si="138"/>
        <v>3553</v>
      </c>
      <c r="K40" s="157">
        <f t="shared" si="139"/>
        <v>2.0683711577133009E-2</v>
      </c>
      <c r="L40" s="58">
        <v>40</v>
      </c>
      <c r="M40" s="132">
        <f t="shared" si="140"/>
        <v>3593</v>
      </c>
      <c r="N40" s="157">
        <f t="shared" si="141"/>
        <v>1.125809175344779E-2</v>
      </c>
      <c r="O40" s="58">
        <v>28</v>
      </c>
      <c r="P40" s="30"/>
      <c r="Q40" s="123"/>
      <c r="R40" s="58">
        <v>40</v>
      </c>
      <c r="S40" s="132">
        <f t="shared" si="142"/>
        <v>3633</v>
      </c>
      <c r="T40" s="157">
        <f t="shared" si="143"/>
        <v>1.1132758140829391E-2</v>
      </c>
      <c r="U40" s="152">
        <f t="shared" si="144"/>
        <v>321</v>
      </c>
      <c r="V40" s="153">
        <f t="shared" si="145"/>
        <v>1.6186254425623048E-2</v>
      </c>
      <c r="X40" s="158">
        <f t="shared" si="146"/>
        <v>33</v>
      </c>
      <c r="Y40" s="6">
        <v>31</v>
      </c>
      <c r="Z40" s="6">
        <v>2</v>
      </c>
      <c r="AA40" s="132">
        <f t="shared" si="147"/>
        <v>3666</v>
      </c>
      <c r="AB40" s="157">
        <f t="shared" si="148"/>
        <v>9.0834021469859624E-3</v>
      </c>
      <c r="AC40" s="158">
        <f t="shared" si="149"/>
        <v>81</v>
      </c>
      <c r="AD40" s="6">
        <v>78</v>
      </c>
      <c r="AE40" s="6">
        <v>3</v>
      </c>
      <c r="AF40" s="132">
        <f t="shared" si="150"/>
        <v>3747</v>
      </c>
      <c r="AG40" s="147">
        <f t="shared" si="151"/>
        <v>2.20949263502455E-2</v>
      </c>
      <c r="AH40" s="158">
        <f t="shared" si="152"/>
        <v>80</v>
      </c>
      <c r="AI40" s="6">
        <v>77</v>
      </c>
      <c r="AJ40" s="6">
        <v>3</v>
      </c>
      <c r="AK40" s="132">
        <f t="shared" si="153"/>
        <v>3827</v>
      </c>
      <c r="AL40" s="147">
        <f t="shared" si="154"/>
        <v>2.1350413664264746E-2</v>
      </c>
      <c r="AM40" s="158">
        <f t="shared" si="155"/>
        <v>77</v>
      </c>
      <c r="AN40" s="6">
        <v>74</v>
      </c>
      <c r="AO40" s="6">
        <v>3</v>
      </c>
      <c r="AP40" s="132">
        <f t="shared" si="156"/>
        <v>3904</v>
      </c>
      <c r="AQ40" s="147">
        <f t="shared" si="157"/>
        <v>2.0120198588973084E-2</v>
      </c>
      <c r="AR40" s="158">
        <f t="shared" si="158"/>
        <v>73</v>
      </c>
      <c r="AS40" s="6">
        <v>70</v>
      </c>
      <c r="AT40" s="6">
        <v>3</v>
      </c>
      <c r="AU40" s="132">
        <f t="shared" si="159"/>
        <v>3977</v>
      </c>
      <c r="AV40" s="147">
        <f t="shared" si="160"/>
        <v>1.8698770491803279E-2</v>
      </c>
      <c r="AW40" s="152">
        <f t="shared" si="161"/>
        <v>344</v>
      </c>
      <c r="AX40" s="153">
        <f t="shared" si="162"/>
        <v>2.056526401522496E-2</v>
      </c>
    </row>
    <row r="41" spans="1:50" outlineLevel="1">
      <c r="B41" s="40" t="s">
        <v>78</v>
      </c>
      <c r="C41" s="221" t="s">
        <v>94</v>
      </c>
      <c r="D41" s="58">
        <v>382</v>
      </c>
      <c r="E41" s="220">
        <v>1462</v>
      </c>
      <c r="F41" s="58">
        <v>558</v>
      </c>
      <c r="G41" s="132">
        <f t="shared" si="136"/>
        <v>2020</v>
      </c>
      <c r="H41" s="157">
        <f t="shared" si="137"/>
        <v>0.38166894664842682</v>
      </c>
      <c r="I41" s="58">
        <v>568</v>
      </c>
      <c r="J41" s="132">
        <f t="shared" si="138"/>
        <v>2588</v>
      </c>
      <c r="K41" s="157">
        <f t="shared" si="139"/>
        <v>0.28118811881188122</v>
      </c>
      <c r="L41" s="58">
        <v>272</v>
      </c>
      <c r="M41" s="132">
        <f t="shared" si="140"/>
        <v>2860</v>
      </c>
      <c r="N41" s="157">
        <f t="shared" si="141"/>
        <v>0.10510046367851623</v>
      </c>
      <c r="O41" s="58">
        <v>113</v>
      </c>
      <c r="P41" s="30"/>
      <c r="Q41" s="123"/>
      <c r="R41" s="58">
        <v>145</v>
      </c>
      <c r="S41" s="132">
        <f t="shared" si="142"/>
        <v>3005</v>
      </c>
      <c r="T41" s="157">
        <f t="shared" si="143"/>
        <v>5.0699300699300696E-2</v>
      </c>
      <c r="U41" s="152">
        <f t="shared" si="144"/>
        <v>1925</v>
      </c>
      <c r="V41" s="153">
        <f t="shared" si="145"/>
        <v>0.19735870496742502</v>
      </c>
      <c r="X41" s="158">
        <f t="shared" si="146"/>
        <v>114</v>
      </c>
      <c r="Y41" s="6">
        <v>93</v>
      </c>
      <c r="Z41" s="6">
        <v>21</v>
      </c>
      <c r="AA41" s="132">
        <f t="shared" si="147"/>
        <v>3119</v>
      </c>
      <c r="AB41" s="157">
        <f t="shared" si="148"/>
        <v>3.7936772046589018E-2</v>
      </c>
      <c r="AC41" s="158">
        <f t="shared" si="149"/>
        <v>280</v>
      </c>
      <c r="AD41" s="6">
        <v>248</v>
      </c>
      <c r="AE41" s="6">
        <v>32</v>
      </c>
      <c r="AF41" s="132">
        <f t="shared" si="150"/>
        <v>3399</v>
      </c>
      <c r="AG41" s="147">
        <f t="shared" si="151"/>
        <v>8.9772362936838726E-2</v>
      </c>
      <c r="AH41" s="158">
        <f t="shared" si="152"/>
        <v>276</v>
      </c>
      <c r="AI41" s="6">
        <v>248</v>
      </c>
      <c r="AJ41" s="6">
        <v>28</v>
      </c>
      <c r="AK41" s="132">
        <f t="shared" si="153"/>
        <v>3675</v>
      </c>
      <c r="AL41" s="147">
        <f t="shared" si="154"/>
        <v>8.1200353045013246E-2</v>
      </c>
      <c r="AM41" s="158">
        <f t="shared" si="155"/>
        <v>267</v>
      </c>
      <c r="AN41" s="6">
        <v>229</v>
      </c>
      <c r="AO41" s="6">
        <v>38</v>
      </c>
      <c r="AP41" s="132">
        <f t="shared" si="156"/>
        <v>3942</v>
      </c>
      <c r="AQ41" s="147">
        <f t="shared" si="157"/>
        <v>7.2653061224489793E-2</v>
      </c>
      <c r="AR41" s="158">
        <f t="shared" si="158"/>
        <v>254</v>
      </c>
      <c r="AS41" s="6">
        <v>215</v>
      </c>
      <c r="AT41" s="6">
        <v>39</v>
      </c>
      <c r="AU41" s="132">
        <f t="shared" si="159"/>
        <v>4196</v>
      </c>
      <c r="AV41" s="147">
        <f t="shared" si="160"/>
        <v>6.4434297311009636E-2</v>
      </c>
      <c r="AW41" s="152">
        <f t="shared" si="161"/>
        <v>1191</v>
      </c>
      <c r="AX41" s="153">
        <f t="shared" si="162"/>
        <v>7.6973522337390854E-2</v>
      </c>
    </row>
    <row r="42" spans="1:50" outlineLevel="1">
      <c r="B42" s="40" t="s">
        <v>79</v>
      </c>
      <c r="C42" s="221" t="s">
        <v>94</v>
      </c>
      <c r="D42" s="58">
        <v>201</v>
      </c>
      <c r="E42" s="220">
        <v>6597</v>
      </c>
      <c r="F42" s="58">
        <v>91</v>
      </c>
      <c r="G42" s="132">
        <f t="shared" si="136"/>
        <v>6688</v>
      </c>
      <c r="H42" s="157">
        <f t="shared" si="137"/>
        <v>1.3794148855540396E-2</v>
      </c>
      <c r="I42" s="58">
        <v>90</v>
      </c>
      <c r="J42" s="132">
        <f t="shared" si="138"/>
        <v>6778</v>
      </c>
      <c r="K42" s="157">
        <f t="shared" si="139"/>
        <v>1.3456937799043063E-2</v>
      </c>
      <c r="L42" s="58">
        <v>60</v>
      </c>
      <c r="M42" s="132">
        <f t="shared" si="140"/>
        <v>6838</v>
      </c>
      <c r="N42" s="157">
        <f t="shared" si="141"/>
        <v>8.8521687813514303E-3</v>
      </c>
      <c r="O42" s="58">
        <v>29</v>
      </c>
      <c r="P42" s="30"/>
      <c r="Q42" s="123"/>
      <c r="R42" s="58">
        <v>39</v>
      </c>
      <c r="S42" s="132">
        <f t="shared" si="142"/>
        <v>6877</v>
      </c>
      <c r="T42" s="157">
        <f t="shared" si="143"/>
        <v>5.7034220532319393E-3</v>
      </c>
      <c r="U42" s="152">
        <f t="shared" si="144"/>
        <v>481</v>
      </c>
      <c r="V42" s="153">
        <f t="shared" si="145"/>
        <v>1.0446060608825247E-2</v>
      </c>
      <c r="X42" s="158">
        <f t="shared" si="146"/>
        <v>36</v>
      </c>
      <c r="Y42" s="6">
        <v>34</v>
      </c>
      <c r="Z42" s="6">
        <v>2</v>
      </c>
      <c r="AA42" s="132">
        <f t="shared" si="147"/>
        <v>6913</v>
      </c>
      <c r="AB42" s="157">
        <f t="shared" si="148"/>
        <v>5.2348407735931368E-3</v>
      </c>
      <c r="AC42" s="158">
        <f t="shared" si="149"/>
        <v>135</v>
      </c>
      <c r="AD42" s="6">
        <v>132</v>
      </c>
      <c r="AE42" s="6">
        <v>3</v>
      </c>
      <c r="AF42" s="132">
        <f t="shared" si="150"/>
        <v>7048</v>
      </c>
      <c r="AG42" s="147">
        <f t="shared" si="151"/>
        <v>1.9528424707073628E-2</v>
      </c>
      <c r="AH42" s="158">
        <f t="shared" si="152"/>
        <v>133</v>
      </c>
      <c r="AI42" s="6">
        <v>130</v>
      </c>
      <c r="AJ42" s="6">
        <v>3</v>
      </c>
      <c r="AK42" s="132">
        <f t="shared" si="153"/>
        <v>7181</v>
      </c>
      <c r="AL42" s="147">
        <f t="shared" si="154"/>
        <v>1.8870601589103291E-2</v>
      </c>
      <c r="AM42" s="158">
        <f t="shared" si="155"/>
        <v>126</v>
      </c>
      <c r="AN42" s="6">
        <v>123</v>
      </c>
      <c r="AO42" s="6">
        <v>3</v>
      </c>
      <c r="AP42" s="132">
        <f t="shared" si="156"/>
        <v>7307</v>
      </c>
      <c r="AQ42" s="147">
        <f t="shared" si="157"/>
        <v>1.7546302743350509E-2</v>
      </c>
      <c r="AR42" s="158">
        <f t="shared" si="158"/>
        <v>142</v>
      </c>
      <c r="AS42" s="6">
        <v>139</v>
      </c>
      <c r="AT42" s="6">
        <v>3</v>
      </c>
      <c r="AU42" s="132">
        <f t="shared" si="159"/>
        <v>7449</v>
      </c>
      <c r="AV42" s="147">
        <f t="shared" si="160"/>
        <v>1.9433420008211303E-2</v>
      </c>
      <c r="AW42" s="152">
        <f t="shared" si="161"/>
        <v>572</v>
      </c>
      <c r="AX42" s="153">
        <f t="shared" si="162"/>
        <v>1.8844380337364575E-2</v>
      </c>
    </row>
    <row r="43" spans="1:50" outlineLevel="1">
      <c r="B43" s="40" t="s">
        <v>80</v>
      </c>
      <c r="C43" s="221" t="s">
        <v>94</v>
      </c>
      <c r="D43" s="58">
        <v>614</v>
      </c>
      <c r="E43" s="220">
        <v>5757</v>
      </c>
      <c r="F43" s="58">
        <v>411</v>
      </c>
      <c r="G43" s="132">
        <f t="shared" si="136"/>
        <v>6168</v>
      </c>
      <c r="H43" s="157">
        <f t="shared" si="137"/>
        <v>7.1391349661281911E-2</v>
      </c>
      <c r="I43" s="58">
        <v>344</v>
      </c>
      <c r="J43" s="132">
        <f t="shared" si="138"/>
        <v>6512</v>
      </c>
      <c r="K43" s="157">
        <f t="shared" si="139"/>
        <v>5.5771725032425425E-2</v>
      </c>
      <c r="L43" s="58">
        <v>212</v>
      </c>
      <c r="M43" s="132">
        <f t="shared" si="140"/>
        <v>6724</v>
      </c>
      <c r="N43" s="157">
        <f t="shared" si="141"/>
        <v>3.2555282555282554E-2</v>
      </c>
      <c r="O43" s="58">
        <v>60</v>
      </c>
      <c r="P43" s="30"/>
      <c r="Q43" s="123"/>
      <c r="R43" s="58">
        <v>113</v>
      </c>
      <c r="S43" s="132">
        <f t="shared" si="142"/>
        <v>6837</v>
      </c>
      <c r="T43" s="157">
        <f t="shared" si="143"/>
        <v>1.6805472932778107E-2</v>
      </c>
      <c r="U43" s="152">
        <f t="shared" si="144"/>
        <v>1694</v>
      </c>
      <c r="V43" s="153">
        <f t="shared" si="145"/>
        <v>4.3920287221726584E-2</v>
      </c>
      <c r="X43" s="158">
        <f t="shared" si="146"/>
        <v>85</v>
      </c>
      <c r="Y43" s="6">
        <v>75</v>
      </c>
      <c r="Z43" s="6">
        <v>10</v>
      </c>
      <c r="AA43" s="132">
        <f t="shared" si="147"/>
        <v>6922</v>
      </c>
      <c r="AB43" s="157">
        <f t="shared" si="148"/>
        <v>1.2432353371361709E-2</v>
      </c>
      <c r="AC43" s="158">
        <f t="shared" si="149"/>
        <v>181</v>
      </c>
      <c r="AD43" s="6">
        <v>173</v>
      </c>
      <c r="AE43" s="6">
        <v>8</v>
      </c>
      <c r="AF43" s="132">
        <f t="shared" si="150"/>
        <v>7103</v>
      </c>
      <c r="AG43" s="147">
        <f t="shared" si="151"/>
        <v>2.6148511990754117E-2</v>
      </c>
      <c r="AH43" s="158">
        <f t="shared" si="152"/>
        <v>178</v>
      </c>
      <c r="AI43" s="6">
        <v>169</v>
      </c>
      <c r="AJ43" s="6">
        <v>9</v>
      </c>
      <c r="AK43" s="132">
        <f t="shared" si="153"/>
        <v>7281</v>
      </c>
      <c r="AL43" s="147">
        <f t="shared" si="154"/>
        <v>2.5059833873011403E-2</v>
      </c>
      <c r="AM43" s="158">
        <f t="shared" si="155"/>
        <v>171</v>
      </c>
      <c r="AN43" s="6">
        <v>154</v>
      </c>
      <c r="AO43" s="6">
        <v>17</v>
      </c>
      <c r="AP43" s="132">
        <f t="shared" si="156"/>
        <v>7452</v>
      </c>
      <c r="AQ43" s="147">
        <f t="shared" si="157"/>
        <v>2.3485784919653894E-2</v>
      </c>
      <c r="AR43" s="158">
        <f t="shared" si="158"/>
        <v>160</v>
      </c>
      <c r="AS43" s="6">
        <v>147</v>
      </c>
      <c r="AT43" s="6">
        <v>13</v>
      </c>
      <c r="AU43" s="132">
        <f t="shared" si="159"/>
        <v>7612</v>
      </c>
      <c r="AV43" s="147">
        <f t="shared" si="160"/>
        <v>2.147074610842727E-2</v>
      </c>
      <c r="AW43" s="152">
        <f t="shared" si="161"/>
        <v>775</v>
      </c>
      <c r="AX43" s="153">
        <f t="shared" si="162"/>
        <v>2.4039705794160371E-2</v>
      </c>
    </row>
    <row r="44" spans="1:50" outlineLevel="1">
      <c r="B44" s="40" t="s">
        <v>81</v>
      </c>
      <c r="C44" s="221" t="s">
        <v>94</v>
      </c>
      <c r="D44" s="58">
        <v>530</v>
      </c>
      <c r="E44" s="220">
        <v>5544</v>
      </c>
      <c r="F44" s="58">
        <v>387</v>
      </c>
      <c r="G44" s="132">
        <f t="shared" si="136"/>
        <v>5931</v>
      </c>
      <c r="H44" s="157">
        <f t="shared" si="137"/>
        <v>6.9805194805194801E-2</v>
      </c>
      <c r="I44" s="58">
        <v>438</v>
      </c>
      <c r="J44" s="132">
        <f t="shared" si="138"/>
        <v>6369</v>
      </c>
      <c r="K44" s="157">
        <f t="shared" si="139"/>
        <v>7.3849266565503294E-2</v>
      </c>
      <c r="L44" s="58">
        <v>288</v>
      </c>
      <c r="M44" s="132">
        <f t="shared" si="140"/>
        <v>6657</v>
      </c>
      <c r="N44" s="157">
        <f t="shared" si="141"/>
        <v>4.5219029674988226E-2</v>
      </c>
      <c r="O44" s="58">
        <v>98</v>
      </c>
      <c r="P44" s="30"/>
      <c r="Q44" s="123"/>
      <c r="R44" s="58">
        <v>152</v>
      </c>
      <c r="S44" s="132">
        <f t="shared" si="142"/>
        <v>6809</v>
      </c>
      <c r="T44" s="157">
        <f t="shared" si="143"/>
        <v>2.2833108006609582E-2</v>
      </c>
      <c r="U44" s="152">
        <f t="shared" si="144"/>
        <v>1795</v>
      </c>
      <c r="V44" s="153">
        <f t="shared" si="145"/>
        <v>5.2725221813186174E-2</v>
      </c>
      <c r="X44" s="158">
        <f t="shared" si="146"/>
        <v>84</v>
      </c>
      <c r="Y44" s="6">
        <v>73</v>
      </c>
      <c r="Z44" s="6">
        <v>11</v>
      </c>
      <c r="AA44" s="132">
        <f t="shared" si="147"/>
        <v>6893</v>
      </c>
      <c r="AB44" s="157">
        <f t="shared" si="148"/>
        <v>1.2336613305918637E-2</v>
      </c>
      <c r="AC44" s="158">
        <f t="shared" si="149"/>
        <v>174</v>
      </c>
      <c r="AD44" s="6">
        <v>162</v>
      </c>
      <c r="AE44" s="6">
        <v>12</v>
      </c>
      <c r="AF44" s="132">
        <f t="shared" si="150"/>
        <v>7067</v>
      </c>
      <c r="AG44" s="147">
        <f t="shared" si="151"/>
        <v>2.5243000145074714E-2</v>
      </c>
      <c r="AH44" s="158">
        <f t="shared" si="152"/>
        <v>172</v>
      </c>
      <c r="AI44" s="6">
        <v>160</v>
      </c>
      <c r="AJ44" s="6">
        <v>12</v>
      </c>
      <c r="AK44" s="132">
        <f t="shared" si="153"/>
        <v>7239</v>
      </c>
      <c r="AL44" s="147">
        <f t="shared" si="154"/>
        <v>2.4338474600254706E-2</v>
      </c>
      <c r="AM44" s="158">
        <f t="shared" si="155"/>
        <v>165</v>
      </c>
      <c r="AN44" s="6">
        <v>148</v>
      </c>
      <c r="AO44" s="6">
        <v>17</v>
      </c>
      <c r="AP44" s="132">
        <f t="shared" si="156"/>
        <v>7404</v>
      </c>
      <c r="AQ44" s="147">
        <f t="shared" si="157"/>
        <v>2.2793203481143803E-2</v>
      </c>
      <c r="AR44" s="158">
        <f t="shared" si="158"/>
        <v>155</v>
      </c>
      <c r="AS44" s="6">
        <v>137</v>
      </c>
      <c r="AT44" s="6">
        <v>18</v>
      </c>
      <c r="AU44" s="132">
        <f t="shared" si="159"/>
        <v>7559</v>
      </c>
      <c r="AV44" s="147">
        <f t="shared" si="160"/>
        <v>2.0934629929767693E-2</v>
      </c>
      <c r="AW44" s="152">
        <f t="shared" si="161"/>
        <v>750</v>
      </c>
      <c r="AX44" s="153">
        <f t="shared" si="162"/>
        <v>2.332601925908806E-2</v>
      </c>
    </row>
    <row r="45" spans="1:50" s="43" customFormat="1" outlineLevel="1">
      <c r="A45"/>
      <c r="B45" s="40" t="s">
        <v>82</v>
      </c>
      <c r="C45" s="221" t="s">
        <v>94</v>
      </c>
      <c r="D45" s="58">
        <v>892</v>
      </c>
      <c r="E45" s="220">
        <v>5681</v>
      </c>
      <c r="F45" s="58">
        <v>674</v>
      </c>
      <c r="G45" s="132">
        <f t="shared" si="136"/>
        <v>6355</v>
      </c>
      <c r="H45" s="157">
        <f t="shared" si="137"/>
        <v>0.11864108431614152</v>
      </c>
      <c r="I45" s="58">
        <v>626</v>
      </c>
      <c r="J45" s="132">
        <f t="shared" si="138"/>
        <v>6981</v>
      </c>
      <c r="K45" s="157">
        <f t="shared" si="139"/>
        <v>9.8505114083398904E-2</v>
      </c>
      <c r="L45" s="58">
        <v>388</v>
      </c>
      <c r="M45" s="132">
        <f t="shared" si="140"/>
        <v>7369</v>
      </c>
      <c r="N45" s="157">
        <f t="shared" si="141"/>
        <v>5.5579429881105862E-2</v>
      </c>
      <c r="O45" s="58">
        <v>131</v>
      </c>
      <c r="P45" s="117"/>
      <c r="Q45" s="120"/>
      <c r="R45" s="58">
        <v>209</v>
      </c>
      <c r="S45" s="132">
        <f t="shared" si="142"/>
        <v>7578</v>
      </c>
      <c r="T45" s="157">
        <f t="shared" si="143"/>
        <v>2.8362057266929027E-2</v>
      </c>
      <c r="U45" s="152">
        <f t="shared" si="144"/>
        <v>2789</v>
      </c>
      <c r="V45" s="153">
        <f t="shared" si="145"/>
        <v>7.4688132035625632E-2</v>
      </c>
      <c r="W45"/>
      <c r="X45" s="158">
        <f t="shared" si="146"/>
        <v>97</v>
      </c>
      <c r="Y45" s="6">
        <v>87</v>
      </c>
      <c r="Z45" s="6">
        <v>10</v>
      </c>
      <c r="AA45" s="132">
        <f t="shared" si="147"/>
        <v>7675</v>
      </c>
      <c r="AB45" s="157">
        <f t="shared" si="148"/>
        <v>1.2800211137503299E-2</v>
      </c>
      <c r="AC45" s="158">
        <f t="shared" si="149"/>
        <v>192</v>
      </c>
      <c r="AD45" s="6">
        <v>180</v>
      </c>
      <c r="AE45" s="6">
        <v>12</v>
      </c>
      <c r="AF45" s="132">
        <f t="shared" si="150"/>
        <v>7867</v>
      </c>
      <c r="AG45" s="147">
        <f t="shared" si="151"/>
        <v>2.501628664495114E-2</v>
      </c>
      <c r="AH45" s="158">
        <f t="shared" si="152"/>
        <v>187</v>
      </c>
      <c r="AI45" s="6">
        <v>175</v>
      </c>
      <c r="AJ45" s="6">
        <v>12</v>
      </c>
      <c r="AK45" s="132">
        <f t="shared" si="153"/>
        <v>8054</v>
      </c>
      <c r="AL45" s="147">
        <f t="shared" si="154"/>
        <v>2.3770179229693655E-2</v>
      </c>
      <c r="AM45" s="158">
        <f t="shared" si="155"/>
        <v>180</v>
      </c>
      <c r="AN45" s="6">
        <v>163</v>
      </c>
      <c r="AO45" s="6">
        <v>17</v>
      </c>
      <c r="AP45" s="132">
        <f t="shared" si="156"/>
        <v>8234</v>
      </c>
      <c r="AQ45" s="147">
        <f t="shared" si="157"/>
        <v>2.2349143282840826E-2</v>
      </c>
      <c r="AR45" s="158">
        <f t="shared" si="158"/>
        <v>168</v>
      </c>
      <c r="AS45" s="6">
        <v>155</v>
      </c>
      <c r="AT45" s="6">
        <v>13</v>
      </c>
      <c r="AU45" s="132">
        <f t="shared" si="159"/>
        <v>8402</v>
      </c>
      <c r="AV45" s="147">
        <f t="shared" si="160"/>
        <v>2.0403206218119991E-2</v>
      </c>
      <c r="AW45" s="152">
        <f t="shared" si="161"/>
        <v>824</v>
      </c>
      <c r="AX45" s="153">
        <f t="shared" si="162"/>
        <v>2.2883264815389825E-2</v>
      </c>
    </row>
    <row r="46" spans="1:50" s="43" customFormat="1" outlineLevel="1">
      <c r="A46"/>
      <c r="B46" s="40" t="s">
        <v>83</v>
      </c>
      <c r="C46" s="221" t="s">
        <v>94</v>
      </c>
      <c r="D46" s="58">
        <v>662</v>
      </c>
      <c r="E46" s="220">
        <v>4791</v>
      </c>
      <c r="F46" s="58">
        <v>756</v>
      </c>
      <c r="G46" s="132">
        <f t="shared" si="136"/>
        <v>5547</v>
      </c>
      <c r="H46" s="157">
        <f t="shared" si="137"/>
        <v>0.15779586725109582</v>
      </c>
      <c r="I46" s="58">
        <v>723</v>
      </c>
      <c r="J46" s="132">
        <f t="shared" si="138"/>
        <v>6270</v>
      </c>
      <c r="K46" s="157">
        <f t="shared" si="139"/>
        <v>0.13034072471606273</v>
      </c>
      <c r="L46" s="58">
        <v>338</v>
      </c>
      <c r="M46" s="132">
        <f t="shared" si="140"/>
        <v>6608</v>
      </c>
      <c r="N46" s="157">
        <f t="shared" si="141"/>
        <v>5.3907496012759168E-2</v>
      </c>
      <c r="O46" s="58">
        <v>95</v>
      </c>
      <c r="P46" s="117"/>
      <c r="Q46" s="120"/>
      <c r="R46" s="58">
        <v>157</v>
      </c>
      <c r="S46" s="132">
        <f t="shared" si="142"/>
        <v>6765</v>
      </c>
      <c r="T46" s="157">
        <f t="shared" si="143"/>
        <v>2.3759079903147701E-2</v>
      </c>
      <c r="U46" s="152">
        <f t="shared" si="144"/>
        <v>2636</v>
      </c>
      <c r="V46" s="153">
        <f t="shared" si="145"/>
        <v>9.0085110184079387E-2</v>
      </c>
      <c r="W46"/>
      <c r="X46" s="158">
        <f t="shared" si="146"/>
        <v>111</v>
      </c>
      <c r="Y46" s="6">
        <v>100</v>
      </c>
      <c r="Z46" s="6">
        <v>11</v>
      </c>
      <c r="AA46" s="132">
        <f t="shared" si="147"/>
        <v>6876</v>
      </c>
      <c r="AB46" s="157">
        <f t="shared" si="148"/>
        <v>1.6407982261640797E-2</v>
      </c>
      <c r="AC46" s="158">
        <f t="shared" si="149"/>
        <v>232</v>
      </c>
      <c r="AD46" s="6">
        <v>211</v>
      </c>
      <c r="AE46" s="6">
        <v>21</v>
      </c>
      <c r="AF46" s="132">
        <f t="shared" si="150"/>
        <v>7108</v>
      </c>
      <c r="AG46" s="147">
        <f t="shared" si="151"/>
        <v>3.3740546829552062E-2</v>
      </c>
      <c r="AH46" s="158">
        <f t="shared" si="152"/>
        <v>243</v>
      </c>
      <c r="AI46" s="6">
        <v>221</v>
      </c>
      <c r="AJ46" s="6">
        <v>22</v>
      </c>
      <c r="AK46" s="132">
        <f t="shared" si="153"/>
        <v>7351</v>
      </c>
      <c r="AL46" s="147">
        <f t="shared" si="154"/>
        <v>3.4186831738885766E-2</v>
      </c>
      <c r="AM46" s="158">
        <f t="shared" si="155"/>
        <v>243</v>
      </c>
      <c r="AN46" s="6">
        <v>218</v>
      </c>
      <c r="AO46" s="6">
        <v>25</v>
      </c>
      <c r="AP46" s="132">
        <f t="shared" si="156"/>
        <v>7594</v>
      </c>
      <c r="AQ46" s="147">
        <f t="shared" si="157"/>
        <v>3.3056726975921644E-2</v>
      </c>
      <c r="AR46" s="158">
        <f t="shared" si="158"/>
        <v>212</v>
      </c>
      <c r="AS46" s="6">
        <v>190</v>
      </c>
      <c r="AT46" s="6">
        <v>22</v>
      </c>
      <c r="AU46" s="132">
        <f t="shared" si="159"/>
        <v>7806</v>
      </c>
      <c r="AV46" s="147">
        <f t="shared" si="160"/>
        <v>2.7916776402422964E-2</v>
      </c>
      <c r="AW46" s="152">
        <f t="shared" si="161"/>
        <v>1041</v>
      </c>
      <c r="AX46" s="153">
        <f t="shared" si="162"/>
        <v>3.2222139458572663E-2</v>
      </c>
    </row>
    <row r="47" spans="1:50" outlineLevel="1">
      <c r="B47" s="40" t="s">
        <v>84</v>
      </c>
      <c r="C47" s="221" t="s">
        <v>94</v>
      </c>
      <c r="D47" s="58">
        <v>119</v>
      </c>
      <c r="E47" s="220">
        <v>250</v>
      </c>
      <c r="F47" s="58">
        <v>134</v>
      </c>
      <c r="G47" s="132">
        <f t="shared" si="136"/>
        <v>384</v>
      </c>
      <c r="H47" s="157">
        <f t="shared" si="137"/>
        <v>0.53600000000000003</v>
      </c>
      <c r="I47" s="58">
        <v>170</v>
      </c>
      <c r="J47" s="132">
        <f t="shared" si="138"/>
        <v>554</v>
      </c>
      <c r="K47" s="157">
        <f t="shared" si="139"/>
        <v>0.44270833333333331</v>
      </c>
      <c r="L47" s="58">
        <v>155</v>
      </c>
      <c r="M47" s="132">
        <f t="shared" si="140"/>
        <v>709</v>
      </c>
      <c r="N47" s="157">
        <f t="shared" si="141"/>
        <v>0.27978339350180503</v>
      </c>
      <c r="O47" s="58">
        <v>108</v>
      </c>
      <c r="P47" s="30"/>
      <c r="Q47" s="123"/>
      <c r="R47" s="58">
        <v>178</v>
      </c>
      <c r="S47" s="132">
        <f t="shared" si="142"/>
        <v>887</v>
      </c>
      <c r="T47" s="157">
        <f t="shared" si="143"/>
        <v>0.25105782792665726</v>
      </c>
      <c r="U47" s="152">
        <f t="shared" si="144"/>
        <v>756</v>
      </c>
      <c r="V47" s="153">
        <f t="shared" si="145"/>
        <v>0.37244801303196051</v>
      </c>
      <c r="X47" s="158">
        <f t="shared" si="146"/>
        <v>41</v>
      </c>
      <c r="Y47" s="6">
        <v>20</v>
      </c>
      <c r="Z47" s="6">
        <v>21</v>
      </c>
      <c r="AA47" s="132">
        <f t="shared" si="147"/>
        <v>928</v>
      </c>
      <c r="AB47" s="157">
        <f t="shared" si="148"/>
        <v>4.6223224351747465E-2</v>
      </c>
      <c r="AC47" s="158">
        <f t="shared" si="149"/>
        <v>101</v>
      </c>
      <c r="AD47" s="6">
        <v>76</v>
      </c>
      <c r="AE47" s="6">
        <v>25</v>
      </c>
      <c r="AF47" s="132">
        <f t="shared" si="150"/>
        <v>1029</v>
      </c>
      <c r="AG47" s="147">
        <f t="shared" si="151"/>
        <v>0.10883620689655173</v>
      </c>
      <c r="AH47" s="158">
        <f t="shared" si="152"/>
        <v>100</v>
      </c>
      <c r="AI47" s="6">
        <v>79</v>
      </c>
      <c r="AJ47" s="6">
        <v>21</v>
      </c>
      <c r="AK47" s="132">
        <f t="shared" si="153"/>
        <v>1129</v>
      </c>
      <c r="AL47" s="147">
        <f t="shared" si="154"/>
        <v>9.7181729834791064E-2</v>
      </c>
      <c r="AM47" s="158">
        <f t="shared" si="155"/>
        <v>96</v>
      </c>
      <c r="AN47" s="6">
        <v>60</v>
      </c>
      <c r="AO47" s="6">
        <v>36</v>
      </c>
      <c r="AP47" s="132">
        <f t="shared" si="156"/>
        <v>1225</v>
      </c>
      <c r="AQ47" s="147">
        <f t="shared" si="157"/>
        <v>8.5031000885739588E-2</v>
      </c>
      <c r="AR47" s="158">
        <f t="shared" si="158"/>
        <v>92</v>
      </c>
      <c r="AS47" s="6">
        <v>66</v>
      </c>
      <c r="AT47" s="6">
        <v>26</v>
      </c>
      <c r="AU47" s="132">
        <f t="shared" si="159"/>
        <v>1317</v>
      </c>
      <c r="AV47" s="147">
        <f t="shared" si="160"/>
        <v>7.5102040816326529E-2</v>
      </c>
      <c r="AW47" s="152">
        <f t="shared" si="161"/>
        <v>430</v>
      </c>
      <c r="AX47" s="153">
        <f t="shared" si="162"/>
        <v>9.1464085035972476E-2</v>
      </c>
    </row>
    <row r="48" spans="1:50" s="43" customFormat="1" outlineLevel="1">
      <c r="A48"/>
      <c r="B48" s="40" t="s">
        <v>86</v>
      </c>
      <c r="C48" s="221" t="s">
        <v>94</v>
      </c>
      <c r="D48" s="58">
        <v>309</v>
      </c>
      <c r="E48" s="220">
        <v>1608</v>
      </c>
      <c r="F48" s="58">
        <v>189</v>
      </c>
      <c r="G48" s="132">
        <f t="shared" si="136"/>
        <v>1797</v>
      </c>
      <c r="H48" s="157">
        <f t="shared" si="137"/>
        <v>0.11753731343283583</v>
      </c>
      <c r="I48" s="58">
        <v>258</v>
      </c>
      <c r="J48" s="132">
        <f t="shared" si="138"/>
        <v>2055</v>
      </c>
      <c r="K48" s="157">
        <f t="shared" si="139"/>
        <v>0.14357262103505844</v>
      </c>
      <c r="L48" s="58">
        <v>158</v>
      </c>
      <c r="M48" s="132">
        <f t="shared" si="140"/>
        <v>2213</v>
      </c>
      <c r="N48" s="157">
        <f t="shared" si="141"/>
        <v>7.6885644768856454E-2</v>
      </c>
      <c r="O48" s="58">
        <v>42</v>
      </c>
      <c r="P48" s="117"/>
      <c r="Q48" s="120"/>
      <c r="R48" s="58">
        <v>57</v>
      </c>
      <c r="S48" s="132">
        <f t="shared" si="142"/>
        <v>2270</v>
      </c>
      <c r="T48" s="157">
        <f t="shared" si="143"/>
        <v>2.5756891098056935E-2</v>
      </c>
      <c r="U48" s="152">
        <f t="shared" si="144"/>
        <v>971</v>
      </c>
      <c r="V48" s="153">
        <f t="shared" si="145"/>
        <v>9.0021221354537273E-2</v>
      </c>
      <c r="W48"/>
      <c r="X48" s="158">
        <f t="shared" si="146"/>
        <v>53</v>
      </c>
      <c r="Y48" s="6">
        <v>16</v>
      </c>
      <c r="Z48" s="6">
        <v>37</v>
      </c>
      <c r="AA48" s="132">
        <f t="shared" si="147"/>
        <v>2323</v>
      </c>
      <c r="AB48" s="157">
        <f t="shared" si="148"/>
        <v>2.3348017621145373E-2</v>
      </c>
      <c r="AC48" s="158">
        <f t="shared" si="149"/>
        <v>129</v>
      </c>
      <c r="AD48" s="6">
        <v>65</v>
      </c>
      <c r="AE48" s="6">
        <v>64</v>
      </c>
      <c r="AF48" s="132">
        <f t="shared" si="150"/>
        <v>2452</v>
      </c>
      <c r="AG48" s="147">
        <f t="shared" si="151"/>
        <v>5.5531640120533791E-2</v>
      </c>
      <c r="AH48" s="158">
        <f t="shared" si="152"/>
        <v>127</v>
      </c>
      <c r="AI48" s="6">
        <v>65</v>
      </c>
      <c r="AJ48" s="6">
        <v>62</v>
      </c>
      <c r="AK48" s="132">
        <f t="shared" si="153"/>
        <v>2579</v>
      </c>
      <c r="AL48" s="147">
        <f t="shared" si="154"/>
        <v>5.1794453507340944E-2</v>
      </c>
      <c r="AM48" s="158">
        <f t="shared" si="155"/>
        <v>123</v>
      </c>
      <c r="AN48" s="6">
        <v>65</v>
      </c>
      <c r="AO48" s="6">
        <v>58</v>
      </c>
      <c r="AP48" s="132">
        <f t="shared" si="156"/>
        <v>2702</v>
      </c>
      <c r="AQ48" s="147">
        <f t="shared" si="157"/>
        <v>4.7692904226444358E-2</v>
      </c>
      <c r="AR48" s="158">
        <f t="shared" si="158"/>
        <v>117</v>
      </c>
      <c r="AS48" s="6">
        <v>67</v>
      </c>
      <c r="AT48" s="6">
        <v>50</v>
      </c>
      <c r="AU48" s="132">
        <f t="shared" si="159"/>
        <v>2819</v>
      </c>
      <c r="AV48" s="147">
        <f t="shared" si="160"/>
        <v>4.3301258327165061E-2</v>
      </c>
      <c r="AW48" s="152">
        <f t="shared" si="161"/>
        <v>549</v>
      </c>
      <c r="AX48" s="153">
        <f t="shared" si="162"/>
        <v>4.9570139701758054E-2</v>
      </c>
    </row>
    <row r="49" spans="2:50" outlineLevel="1">
      <c r="B49" s="40" t="s">
        <v>87</v>
      </c>
      <c r="C49" s="221" t="s">
        <v>94</v>
      </c>
      <c r="D49" s="58">
        <v>126</v>
      </c>
      <c r="E49" s="220">
        <v>170</v>
      </c>
      <c r="F49" s="58">
        <v>112</v>
      </c>
      <c r="G49" s="132">
        <f t="shared" si="136"/>
        <v>282</v>
      </c>
      <c r="H49" s="157">
        <f t="shared" si="137"/>
        <v>0.6588235294117647</v>
      </c>
      <c r="I49" s="58">
        <v>155</v>
      </c>
      <c r="J49" s="132">
        <f t="shared" si="138"/>
        <v>437</v>
      </c>
      <c r="K49" s="157">
        <f t="shared" si="139"/>
        <v>0.54964539007092195</v>
      </c>
      <c r="L49" s="58">
        <v>58</v>
      </c>
      <c r="M49" s="132">
        <f t="shared" si="140"/>
        <v>495</v>
      </c>
      <c r="N49" s="157">
        <f t="shared" si="141"/>
        <v>0.13272311212814644</v>
      </c>
      <c r="O49" s="58">
        <v>8</v>
      </c>
      <c r="P49" s="30"/>
      <c r="Q49" s="123"/>
      <c r="R49" s="58">
        <v>19</v>
      </c>
      <c r="S49" s="132">
        <f t="shared" si="142"/>
        <v>514</v>
      </c>
      <c r="T49" s="157">
        <f t="shared" si="143"/>
        <v>3.8383838383838381E-2</v>
      </c>
      <c r="U49" s="152">
        <f t="shared" si="144"/>
        <v>470</v>
      </c>
      <c r="V49" s="153">
        <f t="shared" si="145"/>
        <v>0.31864699495576132</v>
      </c>
      <c r="X49" s="158">
        <f t="shared" si="146"/>
        <v>29</v>
      </c>
      <c r="Y49" s="6">
        <v>26</v>
      </c>
      <c r="Z49" s="6">
        <v>3</v>
      </c>
      <c r="AA49" s="132">
        <f t="shared" si="147"/>
        <v>543</v>
      </c>
      <c r="AB49" s="157">
        <f t="shared" si="148"/>
        <v>5.642023346303502E-2</v>
      </c>
      <c r="AC49" s="158">
        <f t="shared" si="149"/>
        <v>71</v>
      </c>
      <c r="AD49" s="6">
        <v>49</v>
      </c>
      <c r="AE49" s="6">
        <v>22</v>
      </c>
      <c r="AF49" s="132">
        <f t="shared" si="150"/>
        <v>614</v>
      </c>
      <c r="AG49" s="147">
        <f t="shared" si="151"/>
        <v>0.13075506445672191</v>
      </c>
      <c r="AH49" s="158">
        <f t="shared" si="152"/>
        <v>70</v>
      </c>
      <c r="AI49" s="6">
        <v>44</v>
      </c>
      <c r="AJ49" s="6">
        <v>26</v>
      </c>
      <c r="AK49" s="132">
        <f t="shared" si="153"/>
        <v>684</v>
      </c>
      <c r="AL49" s="147">
        <f t="shared" si="154"/>
        <v>0.11400651465798045</v>
      </c>
      <c r="AM49" s="158">
        <f t="shared" si="155"/>
        <v>67</v>
      </c>
      <c r="AN49" s="6">
        <v>38</v>
      </c>
      <c r="AO49" s="6">
        <v>29</v>
      </c>
      <c r="AP49" s="132">
        <f t="shared" si="156"/>
        <v>751</v>
      </c>
      <c r="AQ49" s="147">
        <f t="shared" si="157"/>
        <v>9.7953216374269E-2</v>
      </c>
      <c r="AR49" s="158">
        <f t="shared" si="158"/>
        <v>65</v>
      </c>
      <c r="AS49" s="6">
        <v>39</v>
      </c>
      <c r="AT49" s="6">
        <v>26</v>
      </c>
      <c r="AU49" s="132">
        <f t="shared" si="159"/>
        <v>816</v>
      </c>
      <c r="AV49" s="147">
        <f t="shared" si="160"/>
        <v>8.6551264980026632E-2</v>
      </c>
      <c r="AW49" s="152">
        <f t="shared" si="161"/>
        <v>302</v>
      </c>
      <c r="AX49" s="153">
        <f t="shared" si="162"/>
        <v>0.10719109026046048</v>
      </c>
    </row>
    <row r="50" spans="2:50" ht="16.5" customHeight="1" outlineLevel="1">
      <c r="B50" s="40" t="s">
        <v>88</v>
      </c>
      <c r="C50" s="222" t="s">
        <v>94</v>
      </c>
      <c r="D50" s="202">
        <v>0</v>
      </c>
      <c r="E50" s="220">
        <v>0</v>
      </c>
      <c r="F50" s="58">
        <v>0</v>
      </c>
      <c r="G50" s="132">
        <f t="shared" si="136"/>
        <v>0</v>
      </c>
      <c r="H50" s="157">
        <f t="shared" si="137"/>
        <v>0</v>
      </c>
      <c r="I50" s="58">
        <v>1</v>
      </c>
      <c r="J50" s="132">
        <f t="shared" si="138"/>
        <v>1</v>
      </c>
      <c r="K50" s="157">
        <f t="shared" si="139"/>
        <v>0</v>
      </c>
      <c r="L50" s="58">
        <v>17</v>
      </c>
      <c r="M50" s="132">
        <f t="shared" si="140"/>
        <v>18</v>
      </c>
      <c r="N50" s="157">
        <f t="shared" si="141"/>
        <v>17</v>
      </c>
      <c r="O50" s="58">
        <v>0</v>
      </c>
      <c r="P50" s="30"/>
      <c r="Q50" s="123"/>
      <c r="R50" s="58">
        <v>1</v>
      </c>
      <c r="S50" s="132">
        <f t="shared" si="142"/>
        <v>19</v>
      </c>
      <c r="T50" s="157">
        <f t="shared" si="143"/>
        <v>5.5555555555555552E-2</v>
      </c>
      <c r="U50" s="152">
        <f t="shared" si="144"/>
        <v>19</v>
      </c>
      <c r="V50" s="153">
        <f t="shared" si="145"/>
        <v>0</v>
      </c>
      <c r="X50" s="158">
        <f t="shared" si="146"/>
        <v>10</v>
      </c>
      <c r="Y50" s="6">
        <v>6</v>
      </c>
      <c r="Z50" s="6">
        <v>4</v>
      </c>
      <c r="AA50" s="132">
        <f t="shared" si="147"/>
        <v>29</v>
      </c>
      <c r="AB50" s="157">
        <f t="shared" si="148"/>
        <v>0.52631578947368418</v>
      </c>
      <c r="AC50" s="158">
        <f t="shared" si="149"/>
        <v>27</v>
      </c>
      <c r="AD50" s="6">
        <v>18</v>
      </c>
      <c r="AE50" s="6">
        <v>9</v>
      </c>
      <c r="AF50" s="132">
        <f t="shared" si="150"/>
        <v>56</v>
      </c>
      <c r="AG50" s="147">
        <f t="shared" si="151"/>
        <v>0.93103448275862066</v>
      </c>
      <c r="AH50" s="158">
        <f t="shared" si="152"/>
        <v>27</v>
      </c>
      <c r="AI50" s="6">
        <v>18</v>
      </c>
      <c r="AJ50" s="6">
        <v>9</v>
      </c>
      <c r="AK50" s="132">
        <f t="shared" si="153"/>
        <v>83</v>
      </c>
      <c r="AL50" s="147">
        <f t="shared" si="154"/>
        <v>0.48214285714285715</v>
      </c>
      <c r="AM50" s="158">
        <f t="shared" si="155"/>
        <v>26</v>
      </c>
      <c r="AN50" s="6">
        <v>15</v>
      </c>
      <c r="AO50" s="6">
        <v>11</v>
      </c>
      <c r="AP50" s="132">
        <f t="shared" si="156"/>
        <v>109</v>
      </c>
      <c r="AQ50" s="147">
        <f t="shared" si="157"/>
        <v>0.31325301204819278</v>
      </c>
      <c r="AR50" s="158">
        <f t="shared" si="158"/>
        <v>25</v>
      </c>
      <c r="AS50" s="6">
        <v>14</v>
      </c>
      <c r="AT50" s="6">
        <v>11</v>
      </c>
      <c r="AU50" s="132">
        <f t="shared" si="159"/>
        <v>134</v>
      </c>
      <c r="AV50" s="147">
        <f t="shared" si="160"/>
        <v>0.22935779816513763</v>
      </c>
      <c r="AW50" s="152">
        <f t="shared" si="161"/>
        <v>115</v>
      </c>
      <c r="AX50" s="153">
        <f t="shared" si="162"/>
        <v>0.46614424540903476</v>
      </c>
    </row>
    <row r="51" spans="2:50" ht="15" customHeight="1" outlineLevel="1">
      <c r="B51" s="339" t="s">
        <v>95</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62"/>
    </row>
    <row r="52" spans="2:50" ht="15" customHeight="1" outlineLevel="1">
      <c r="B52" s="40" t="s">
        <v>114</v>
      </c>
      <c r="C52" s="38" t="s">
        <v>94</v>
      </c>
      <c r="D52" s="159">
        <f>SUM(D37:D50)</f>
        <v>5022</v>
      </c>
      <c r="E52" s="160">
        <f>SUM(E37:E50)</f>
        <v>51770</v>
      </c>
      <c r="F52" s="159">
        <f>SUM(F37:F50)</f>
        <v>4236</v>
      </c>
      <c r="G52" s="137">
        <f>SUM(G37:G50)</f>
        <v>56006</v>
      </c>
      <c r="H52" s="156">
        <f>IFERROR((G52-E52)/E52,0)</f>
        <v>8.1823449874444662E-2</v>
      </c>
      <c r="I52" s="159">
        <f>SUM(I37:I50)</f>
        <v>4408</v>
      </c>
      <c r="J52" s="137">
        <f>SUM(J37:J50)</f>
        <v>60414</v>
      </c>
      <c r="K52" s="156">
        <f t="shared" si="117"/>
        <v>7.8705852944327387E-2</v>
      </c>
      <c r="L52" s="159">
        <f>SUM(L37:L50)</f>
        <v>2551</v>
      </c>
      <c r="M52" s="137">
        <f>SUM(M37:M50)</f>
        <v>62965</v>
      </c>
      <c r="N52" s="156">
        <f t="shared" si="119"/>
        <v>4.2225312013771645E-2</v>
      </c>
      <c r="O52" s="159">
        <f>SUM(O37:O50)</f>
        <v>898</v>
      </c>
      <c r="P52" s="137"/>
      <c r="Q52" s="156"/>
      <c r="R52" s="159">
        <f>SUM(R37:R50)</f>
        <v>1438</v>
      </c>
      <c r="S52" s="137">
        <f>SUM(S37:S50)</f>
        <v>64403</v>
      </c>
      <c r="T52" s="156">
        <f>IFERROR((S52-M52)/M52,0)</f>
        <v>2.2838084650202494E-2</v>
      </c>
      <c r="U52" s="152">
        <f>D52+F52+I52+L52+R52</f>
        <v>17655</v>
      </c>
      <c r="V52" s="153">
        <f>IFERROR((S52/E52)^(1/4)-1,0)</f>
        <v>5.6104719162045846E-2</v>
      </c>
      <c r="X52" s="206">
        <f>SUM(X37:X50)</f>
        <v>890</v>
      </c>
      <c r="Y52" s="208">
        <f t="shared" ref="Y52:Z52" si="163">SUM(Y37:Y50)</f>
        <v>729</v>
      </c>
      <c r="Z52" s="144">
        <f t="shared" si="163"/>
        <v>161</v>
      </c>
      <c r="AA52" s="161">
        <f>SUM(AA37:AA50)</f>
        <v>65293</v>
      </c>
      <c r="AB52" s="156">
        <f>IFERROR((AA52-S52)/S52,0)</f>
        <v>1.3819232023352949E-2</v>
      </c>
      <c r="AC52" s="161">
        <f t="shared" ref="AC52:AU52" si="164">SUM(AC37:AC50)</f>
        <v>2358</v>
      </c>
      <c r="AD52" s="161">
        <f t="shared" si="164"/>
        <v>2097</v>
      </c>
      <c r="AE52" s="161">
        <f t="shared" si="164"/>
        <v>261</v>
      </c>
      <c r="AF52" s="161">
        <f t="shared" si="164"/>
        <v>67651</v>
      </c>
      <c r="AG52" s="149">
        <f>IFERROR((AF52-AA52)/AA52,0)</f>
        <v>3.6114131683335118E-2</v>
      </c>
      <c r="AH52" s="161">
        <f t="shared" si="164"/>
        <v>2338</v>
      </c>
      <c r="AI52" s="161">
        <f t="shared" si="164"/>
        <v>2085</v>
      </c>
      <c r="AJ52" s="161">
        <f t="shared" si="164"/>
        <v>253</v>
      </c>
      <c r="AK52" s="161">
        <f t="shared" si="164"/>
        <v>69989</v>
      </c>
      <c r="AL52" s="149">
        <f t="shared" si="129"/>
        <v>3.4559725650766433E-2</v>
      </c>
      <c r="AM52" s="161">
        <f t="shared" si="164"/>
        <v>2257</v>
      </c>
      <c r="AN52" s="161">
        <f t="shared" si="164"/>
        <v>1943</v>
      </c>
      <c r="AO52" s="161">
        <f t="shared" si="164"/>
        <v>314</v>
      </c>
      <c r="AP52" s="161">
        <f t="shared" si="164"/>
        <v>72246</v>
      </c>
      <c r="AQ52" s="149">
        <f t="shared" si="131"/>
        <v>3.2247924673877326E-2</v>
      </c>
      <c r="AR52" s="161">
        <f t="shared" si="164"/>
        <v>2178</v>
      </c>
      <c r="AS52" s="161">
        <f t="shared" si="164"/>
        <v>1896</v>
      </c>
      <c r="AT52" s="161">
        <f t="shared" si="164"/>
        <v>282</v>
      </c>
      <c r="AU52" s="161">
        <f t="shared" si="164"/>
        <v>74424</v>
      </c>
      <c r="AV52" s="149">
        <f t="shared" si="133"/>
        <v>3.0146997757661324E-2</v>
      </c>
      <c r="AW52" s="145">
        <f>SUM(AW37:AW50)</f>
        <v>10021</v>
      </c>
      <c r="AX52" s="153">
        <f t="shared" si="135"/>
        <v>3.3264708377336527E-2</v>
      </c>
    </row>
    <row r="53" spans="2:50" ht="15" customHeight="1"/>
    <row r="54" spans="2:50" ht="15.6">
      <c r="B54" s="332" t="s">
        <v>97</v>
      </c>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row>
    <row r="55" spans="2:50" ht="5.45" customHeight="1" outlineLevel="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row>
    <row r="56" spans="2:50" outlineLevel="1">
      <c r="B56" s="359"/>
      <c r="C56" s="344" t="s">
        <v>93</v>
      </c>
      <c r="D56" s="347" t="s">
        <v>106</v>
      </c>
      <c r="E56" s="348"/>
      <c r="F56" s="348"/>
      <c r="G56" s="348"/>
      <c r="H56" s="348"/>
      <c r="I56" s="348"/>
      <c r="J56" s="348"/>
      <c r="K56" s="348"/>
      <c r="L56" s="348"/>
      <c r="M56" s="348"/>
      <c r="N56" s="348"/>
      <c r="O56" s="348"/>
      <c r="P56" s="348"/>
      <c r="Q56" s="349"/>
      <c r="R56" s="347"/>
      <c r="S56" s="348"/>
      <c r="T56" s="349"/>
      <c r="U56" s="355" t="str">
        <f xml:space="preserve"> D57&amp;" - "&amp;R57</f>
        <v>2019 - 2023</v>
      </c>
      <c r="V56" s="356"/>
      <c r="X56" s="347" t="s">
        <v>107</v>
      </c>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2:50" outlineLevel="1">
      <c r="B57" s="360"/>
      <c r="C57" s="345"/>
      <c r="D57" s="347">
        <f>$C$3-5</f>
        <v>2019</v>
      </c>
      <c r="E57" s="349"/>
      <c r="F57" s="347">
        <f>$C$3-4</f>
        <v>2020</v>
      </c>
      <c r="G57" s="348"/>
      <c r="H57" s="349"/>
      <c r="I57" s="347">
        <f>$C$3-3</f>
        <v>2021</v>
      </c>
      <c r="J57" s="348"/>
      <c r="K57" s="349"/>
      <c r="L57" s="347">
        <f>$C$3-2</f>
        <v>2022</v>
      </c>
      <c r="M57" s="348"/>
      <c r="N57" s="349"/>
      <c r="O57" s="347" t="str">
        <f>$C$3-1&amp;""&amp;" ("&amp;"Σεπ"&amp;")"</f>
        <v>2023 (Σεπ)</v>
      </c>
      <c r="P57" s="348"/>
      <c r="Q57" s="349"/>
      <c r="R57" s="347">
        <f>$C$3-1</f>
        <v>2023</v>
      </c>
      <c r="S57" s="348"/>
      <c r="T57" s="349"/>
      <c r="U57" s="357"/>
      <c r="V57" s="358"/>
      <c r="X57" s="347">
        <f>$C$3</f>
        <v>2024</v>
      </c>
      <c r="Y57" s="348"/>
      <c r="Z57" s="348"/>
      <c r="AA57" s="348"/>
      <c r="AB57" s="349"/>
      <c r="AC57" s="347">
        <f>$C$3+1</f>
        <v>2025</v>
      </c>
      <c r="AD57" s="348"/>
      <c r="AE57" s="348"/>
      <c r="AF57" s="348"/>
      <c r="AG57" s="349"/>
      <c r="AH57" s="347">
        <f>$C$3+2</f>
        <v>2026</v>
      </c>
      <c r="AI57" s="348"/>
      <c r="AJ57" s="348"/>
      <c r="AK57" s="348"/>
      <c r="AL57" s="349"/>
      <c r="AM57" s="347">
        <f>$C$3+3</f>
        <v>2027</v>
      </c>
      <c r="AN57" s="348"/>
      <c r="AO57" s="348"/>
      <c r="AP57" s="348"/>
      <c r="AQ57" s="349"/>
      <c r="AR57" s="347">
        <f>$C$3+4</f>
        <v>2028</v>
      </c>
      <c r="AS57" s="348"/>
      <c r="AT57" s="348"/>
      <c r="AU57" s="348"/>
      <c r="AV57" s="349"/>
      <c r="AW57" s="337" t="str">
        <f>X57&amp;" - "&amp;AR57</f>
        <v>2024 - 2028</v>
      </c>
      <c r="AX57" s="363"/>
    </row>
    <row r="58" spans="2:50" ht="43.5" outlineLevel="1">
      <c r="B58" s="361"/>
      <c r="C58" s="346"/>
      <c r="D58" s="54" t="s">
        <v>108</v>
      </c>
      <c r="E58" s="55" t="s">
        <v>109</v>
      </c>
      <c r="F58" s="54" t="s">
        <v>108</v>
      </c>
      <c r="G58" s="9" t="s">
        <v>109</v>
      </c>
      <c r="H58" s="55" t="s">
        <v>110</v>
      </c>
      <c r="I58" s="54" t="s">
        <v>108</v>
      </c>
      <c r="J58" s="9" t="s">
        <v>109</v>
      </c>
      <c r="K58" s="55" t="s">
        <v>110</v>
      </c>
      <c r="L58" s="54" t="s">
        <v>108</v>
      </c>
      <c r="M58" s="9" t="s">
        <v>109</v>
      </c>
      <c r="N58" s="55" t="s">
        <v>110</v>
      </c>
      <c r="O58" s="54" t="s">
        <v>108</v>
      </c>
      <c r="P58" s="9" t="s">
        <v>109</v>
      </c>
      <c r="Q58" s="55" t="s">
        <v>110</v>
      </c>
      <c r="R58" s="54" t="s">
        <v>108</v>
      </c>
      <c r="S58" s="9" t="s">
        <v>109</v>
      </c>
      <c r="T58" s="55" t="s">
        <v>110</v>
      </c>
      <c r="U58" s="9" t="s">
        <v>111</v>
      </c>
      <c r="V58" s="48" t="s">
        <v>112</v>
      </c>
      <c r="X58" s="54" t="s">
        <v>124</v>
      </c>
      <c r="Y58" s="87" t="s">
        <v>125</v>
      </c>
      <c r="Z58" s="87" t="s">
        <v>126</v>
      </c>
      <c r="AA58" s="9" t="s">
        <v>127</v>
      </c>
      <c r="AB58" s="55" t="s">
        <v>110</v>
      </c>
      <c r="AC58" s="54" t="s">
        <v>124</v>
      </c>
      <c r="AD58" s="87" t="s">
        <v>125</v>
      </c>
      <c r="AE58" s="87" t="s">
        <v>126</v>
      </c>
      <c r="AF58" s="9" t="s">
        <v>127</v>
      </c>
      <c r="AG58" s="55" t="s">
        <v>110</v>
      </c>
      <c r="AH58" s="54" t="s">
        <v>124</v>
      </c>
      <c r="AI58" s="87" t="s">
        <v>125</v>
      </c>
      <c r="AJ58" s="87" t="s">
        <v>126</v>
      </c>
      <c r="AK58" s="9" t="s">
        <v>127</v>
      </c>
      <c r="AL58" s="55" t="s">
        <v>110</v>
      </c>
      <c r="AM58" s="54" t="s">
        <v>124</v>
      </c>
      <c r="AN58" s="87" t="s">
        <v>125</v>
      </c>
      <c r="AO58" s="87" t="s">
        <v>126</v>
      </c>
      <c r="AP58" s="9" t="s">
        <v>127</v>
      </c>
      <c r="AQ58" s="55" t="s">
        <v>110</v>
      </c>
      <c r="AR58" s="54" t="s">
        <v>124</v>
      </c>
      <c r="AS58" s="87" t="s">
        <v>125</v>
      </c>
      <c r="AT58" s="87" t="s">
        <v>126</v>
      </c>
      <c r="AU58" s="9" t="s">
        <v>127</v>
      </c>
      <c r="AV58" s="55" t="s">
        <v>110</v>
      </c>
      <c r="AW58" s="54" t="s">
        <v>111</v>
      </c>
      <c r="AX58" s="281" t="s">
        <v>112</v>
      </c>
    </row>
    <row r="59" spans="2:50" outlineLevel="1">
      <c r="B59" s="40" t="s">
        <v>74</v>
      </c>
      <c r="C59" s="52" t="s">
        <v>94</v>
      </c>
      <c r="D59" s="58">
        <v>0</v>
      </c>
      <c r="E59" s="220">
        <v>0</v>
      </c>
      <c r="F59" s="58">
        <v>0</v>
      </c>
      <c r="G59" s="132">
        <f t="shared" ref="G59" si="165">E59+F59</f>
        <v>0</v>
      </c>
      <c r="H59" s="157">
        <f t="shared" ref="H59" si="166">IFERROR((G59-E59)/E59,0)</f>
        <v>0</v>
      </c>
      <c r="I59" s="58">
        <v>0</v>
      </c>
      <c r="J59" s="132">
        <f t="shared" ref="J59" si="167">G59+I59</f>
        <v>0</v>
      </c>
      <c r="K59" s="157">
        <f t="shared" ref="K59:K74" si="168">IFERROR((J59-G59)/G59,0)</f>
        <v>0</v>
      </c>
      <c r="L59" s="58">
        <v>0</v>
      </c>
      <c r="M59" s="132">
        <f t="shared" ref="M59" si="169">J59+L59</f>
        <v>0</v>
      </c>
      <c r="N59" s="157">
        <f t="shared" ref="N59:N74" si="170">IFERROR((M59-J59)/J59,0)</f>
        <v>0</v>
      </c>
      <c r="O59" s="58">
        <v>0</v>
      </c>
      <c r="P59" s="30"/>
      <c r="Q59" s="123"/>
      <c r="R59" s="58">
        <v>0</v>
      </c>
      <c r="S59" s="132">
        <f t="shared" ref="S59" si="171">M59+R59</f>
        <v>0</v>
      </c>
      <c r="T59" s="157">
        <f t="shared" ref="T59" si="172">IFERROR((S59-M59)/M59,0)</f>
        <v>0</v>
      </c>
      <c r="U59" s="152">
        <f t="shared" ref="U59" si="173">D59+F59+I59+L59+R59</f>
        <v>0</v>
      </c>
      <c r="V59" s="153">
        <f t="shared" ref="V59" si="174">IFERROR((S59/E59)^(1/4)-1,0)</f>
        <v>0</v>
      </c>
      <c r="X59" s="158">
        <f>Y59+Z59</f>
        <v>0</v>
      </c>
      <c r="Y59" s="6">
        <v>0</v>
      </c>
      <c r="Z59" s="6">
        <v>0</v>
      </c>
      <c r="AA59" s="132">
        <f t="shared" ref="AA59" si="175">S59+X59</f>
        <v>0</v>
      </c>
      <c r="AB59" s="157">
        <f t="shared" ref="AB59" si="176">IFERROR((AA59-S59)/S59,0)</f>
        <v>0</v>
      </c>
      <c r="AC59" s="158">
        <f>AD59+AE59</f>
        <v>0</v>
      </c>
      <c r="AD59" s="6">
        <v>0</v>
      </c>
      <c r="AE59" s="6">
        <v>0</v>
      </c>
      <c r="AF59" s="132">
        <f t="shared" ref="AF59" si="177">AA59+AC59</f>
        <v>0</v>
      </c>
      <c r="AG59" s="147">
        <f t="shared" ref="AG59" si="178">IFERROR((AF59-AA59)/AA59,0)</f>
        <v>0</v>
      </c>
      <c r="AH59" s="158">
        <f>AI59+AJ59</f>
        <v>0</v>
      </c>
      <c r="AI59" s="6">
        <v>0</v>
      </c>
      <c r="AJ59" s="6">
        <v>0</v>
      </c>
      <c r="AK59" s="132">
        <f t="shared" ref="AK59" si="179">AF59+AH59</f>
        <v>0</v>
      </c>
      <c r="AL59" s="147">
        <f t="shared" ref="AL59:AL74" si="180">IFERROR((AK59-AF59)/AF59,0)</f>
        <v>0</v>
      </c>
      <c r="AM59" s="158">
        <f>AN59+AO59</f>
        <v>0</v>
      </c>
      <c r="AN59" s="6">
        <v>0</v>
      </c>
      <c r="AO59" s="6">
        <v>0</v>
      </c>
      <c r="AP59" s="132">
        <f t="shared" ref="AP59" si="181">AK59+AM59</f>
        <v>0</v>
      </c>
      <c r="AQ59" s="147">
        <f t="shared" ref="AQ59:AQ74" si="182">IFERROR((AP59-AK59)/AK59,0)</f>
        <v>0</v>
      </c>
      <c r="AR59" s="158">
        <f>AS59+AT59</f>
        <v>0</v>
      </c>
      <c r="AS59" s="6">
        <v>0</v>
      </c>
      <c r="AT59" s="6">
        <v>0</v>
      </c>
      <c r="AU59" s="132">
        <f t="shared" ref="AU59" si="183">AP59+AR59</f>
        <v>0</v>
      </c>
      <c r="AV59" s="147">
        <f t="shared" ref="AV59:AV74" si="184">IFERROR((AU59-AP59)/AP59,0)</f>
        <v>0</v>
      </c>
      <c r="AW59" s="152">
        <f t="shared" ref="AW59" si="185">X59+AC59+AH59+AM59+AR59</f>
        <v>0</v>
      </c>
      <c r="AX59" s="153">
        <f t="shared" ref="AX59:AX74" si="186">IFERROR((AU59/AA59)^(1/4)-1,0)</f>
        <v>0</v>
      </c>
    </row>
    <row r="60" spans="2:50" outlineLevel="1">
      <c r="B60" s="40" t="s">
        <v>75</v>
      </c>
      <c r="C60" s="52" t="s">
        <v>94</v>
      </c>
      <c r="D60" s="58">
        <v>0</v>
      </c>
      <c r="E60" s="220">
        <v>0</v>
      </c>
      <c r="F60" s="58">
        <v>0</v>
      </c>
      <c r="G60" s="132">
        <f t="shared" ref="G60:G72" si="187">E60+F60</f>
        <v>0</v>
      </c>
      <c r="H60" s="157">
        <f t="shared" ref="H60:H72" si="188">IFERROR((G60-E60)/E60,0)</f>
        <v>0</v>
      </c>
      <c r="I60" s="58">
        <v>0</v>
      </c>
      <c r="J60" s="132">
        <f t="shared" ref="J60:J72" si="189">G60+I60</f>
        <v>0</v>
      </c>
      <c r="K60" s="157">
        <f t="shared" ref="K60:K72" si="190">IFERROR((J60-G60)/G60,0)</f>
        <v>0</v>
      </c>
      <c r="L60" s="58">
        <v>0</v>
      </c>
      <c r="M60" s="132">
        <f t="shared" ref="M60:M72" si="191">J60+L60</f>
        <v>0</v>
      </c>
      <c r="N60" s="157">
        <f t="shared" ref="N60:N72" si="192">IFERROR((M60-J60)/J60,0)</f>
        <v>0</v>
      </c>
      <c r="O60" s="58">
        <v>0</v>
      </c>
      <c r="P60" s="30"/>
      <c r="Q60" s="123"/>
      <c r="R60" s="58">
        <v>0</v>
      </c>
      <c r="S60" s="132">
        <f t="shared" ref="S60:S72" si="193">M60+R60</f>
        <v>0</v>
      </c>
      <c r="T60" s="157">
        <f t="shared" ref="T60:T72" si="194">IFERROR((S60-M60)/M60,0)</f>
        <v>0</v>
      </c>
      <c r="U60" s="152">
        <f t="shared" ref="U60:U72" si="195">D60+F60+I60+L60+R60</f>
        <v>0</v>
      </c>
      <c r="V60" s="153">
        <f t="shared" ref="V60:V72" si="196">IFERROR((S60/E60)^(1/4)-1,0)</f>
        <v>0</v>
      </c>
      <c r="X60" s="158">
        <f t="shared" ref="X60:X72" si="197">Y60+Z60</f>
        <v>0</v>
      </c>
      <c r="Y60" s="6">
        <v>0</v>
      </c>
      <c r="Z60" s="6">
        <v>0</v>
      </c>
      <c r="AA60" s="132">
        <f t="shared" ref="AA60:AA72" si="198">S60+X60</f>
        <v>0</v>
      </c>
      <c r="AB60" s="157">
        <f t="shared" ref="AB60:AB72" si="199">IFERROR((AA60-S60)/S60,0)</f>
        <v>0</v>
      </c>
      <c r="AC60" s="158">
        <f t="shared" ref="AC60:AC72" si="200">AD60+AE60</f>
        <v>0</v>
      </c>
      <c r="AD60" s="6">
        <v>0</v>
      </c>
      <c r="AE60" s="6">
        <v>0</v>
      </c>
      <c r="AF60" s="132">
        <f t="shared" ref="AF60:AF72" si="201">AA60+AC60</f>
        <v>0</v>
      </c>
      <c r="AG60" s="147">
        <f t="shared" ref="AG60:AG72" si="202">IFERROR((AF60-AA60)/AA60,0)</f>
        <v>0</v>
      </c>
      <c r="AH60" s="158">
        <f t="shared" ref="AH60:AH72" si="203">AI60+AJ60</f>
        <v>0</v>
      </c>
      <c r="AI60" s="6">
        <v>0</v>
      </c>
      <c r="AJ60" s="6">
        <v>0</v>
      </c>
      <c r="AK60" s="132">
        <f t="shared" ref="AK60:AK72" si="204">AF60+AH60</f>
        <v>0</v>
      </c>
      <c r="AL60" s="147">
        <f t="shared" ref="AL60:AL72" si="205">IFERROR((AK60-AF60)/AF60,0)</f>
        <v>0</v>
      </c>
      <c r="AM60" s="158">
        <f t="shared" ref="AM60:AM72" si="206">AN60+AO60</f>
        <v>0</v>
      </c>
      <c r="AN60" s="6">
        <v>0</v>
      </c>
      <c r="AO60" s="6">
        <v>0</v>
      </c>
      <c r="AP60" s="132">
        <f t="shared" ref="AP60:AP72" si="207">AK60+AM60</f>
        <v>0</v>
      </c>
      <c r="AQ60" s="147">
        <f t="shared" ref="AQ60:AQ72" si="208">IFERROR((AP60-AK60)/AK60,0)</f>
        <v>0</v>
      </c>
      <c r="AR60" s="158">
        <f t="shared" ref="AR60:AR72" si="209">AS60+AT60</f>
        <v>0</v>
      </c>
      <c r="AS60" s="6">
        <v>0</v>
      </c>
      <c r="AT60" s="6">
        <v>0</v>
      </c>
      <c r="AU60" s="132">
        <f t="shared" ref="AU60:AU72" si="210">AP60+AR60</f>
        <v>0</v>
      </c>
      <c r="AV60" s="147">
        <f t="shared" ref="AV60:AV72" si="211">IFERROR((AU60-AP60)/AP60,0)</f>
        <v>0</v>
      </c>
      <c r="AW60" s="152">
        <f t="shared" ref="AW60:AW72" si="212">X60+AC60+AH60+AM60+AR60</f>
        <v>0</v>
      </c>
      <c r="AX60" s="153">
        <f t="shared" ref="AX60:AX72" si="213">IFERROR((AU60/AA60)^(1/4)-1,0)</f>
        <v>0</v>
      </c>
    </row>
    <row r="61" spans="2:50" outlineLevel="1">
      <c r="B61" s="40" t="s">
        <v>76</v>
      </c>
      <c r="C61" s="52" t="s">
        <v>94</v>
      </c>
      <c r="D61" s="58">
        <v>0</v>
      </c>
      <c r="E61" s="220">
        <v>0</v>
      </c>
      <c r="F61" s="58">
        <v>0</v>
      </c>
      <c r="G61" s="132">
        <f t="shared" si="187"/>
        <v>0</v>
      </c>
      <c r="H61" s="157">
        <f t="shared" si="188"/>
        <v>0</v>
      </c>
      <c r="I61" s="58">
        <v>0</v>
      </c>
      <c r="J61" s="132">
        <f t="shared" si="189"/>
        <v>0</v>
      </c>
      <c r="K61" s="157">
        <f t="shared" si="190"/>
        <v>0</v>
      </c>
      <c r="L61" s="58">
        <v>0</v>
      </c>
      <c r="M61" s="132">
        <f t="shared" si="191"/>
        <v>0</v>
      </c>
      <c r="N61" s="157">
        <f t="shared" si="192"/>
        <v>0</v>
      </c>
      <c r="O61" s="58">
        <v>0</v>
      </c>
      <c r="P61" s="30"/>
      <c r="Q61" s="123"/>
      <c r="R61" s="58">
        <v>0</v>
      </c>
      <c r="S61" s="132">
        <f t="shared" si="193"/>
        <v>0</v>
      </c>
      <c r="T61" s="157">
        <f t="shared" si="194"/>
        <v>0</v>
      </c>
      <c r="U61" s="152">
        <f t="shared" si="195"/>
        <v>0</v>
      </c>
      <c r="V61" s="153">
        <f t="shared" si="196"/>
        <v>0</v>
      </c>
      <c r="X61" s="158">
        <f t="shared" si="197"/>
        <v>0</v>
      </c>
      <c r="Y61" s="6">
        <v>0</v>
      </c>
      <c r="Z61" s="6">
        <v>0</v>
      </c>
      <c r="AA61" s="132">
        <f t="shared" si="198"/>
        <v>0</v>
      </c>
      <c r="AB61" s="157">
        <f t="shared" si="199"/>
        <v>0</v>
      </c>
      <c r="AC61" s="158">
        <f t="shared" si="200"/>
        <v>0</v>
      </c>
      <c r="AD61" s="6">
        <v>0</v>
      </c>
      <c r="AE61" s="6">
        <v>0</v>
      </c>
      <c r="AF61" s="132">
        <f t="shared" si="201"/>
        <v>0</v>
      </c>
      <c r="AG61" s="147">
        <f t="shared" si="202"/>
        <v>0</v>
      </c>
      <c r="AH61" s="158">
        <f t="shared" si="203"/>
        <v>0</v>
      </c>
      <c r="AI61" s="6">
        <v>0</v>
      </c>
      <c r="AJ61" s="6">
        <v>0</v>
      </c>
      <c r="AK61" s="132">
        <f t="shared" si="204"/>
        <v>0</v>
      </c>
      <c r="AL61" s="147">
        <f t="shared" si="205"/>
        <v>0</v>
      </c>
      <c r="AM61" s="158">
        <f t="shared" si="206"/>
        <v>0</v>
      </c>
      <c r="AN61" s="6">
        <v>0</v>
      </c>
      <c r="AO61" s="6">
        <v>0</v>
      </c>
      <c r="AP61" s="132">
        <f t="shared" si="207"/>
        <v>0</v>
      </c>
      <c r="AQ61" s="147">
        <f t="shared" si="208"/>
        <v>0</v>
      </c>
      <c r="AR61" s="158">
        <f t="shared" si="209"/>
        <v>0</v>
      </c>
      <c r="AS61" s="6">
        <v>0</v>
      </c>
      <c r="AT61" s="6">
        <v>0</v>
      </c>
      <c r="AU61" s="132">
        <f t="shared" si="210"/>
        <v>0</v>
      </c>
      <c r="AV61" s="147">
        <f t="shared" si="211"/>
        <v>0</v>
      </c>
      <c r="AW61" s="152">
        <f t="shared" si="212"/>
        <v>0</v>
      </c>
      <c r="AX61" s="153">
        <f t="shared" si="213"/>
        <v>0</v>
      </c>
    </row>
    <row r="62" spans="2:50" outlineLevel="1">
      <c r="B62" s="40" t="s">
        <v>77</v>
      </c>
      <c r="C62" s="52" t="s">
        <v>94</v>
      </c>
      <c r="D62" s="58">
        <v>0</v>
      </c>
      <c r="E62" s="220">
        <v>0</v>
      </c>
      <c r="F62" s="58">
        <v>0</v>
      </c>
      <c r="G62" s="132">
        <f t="shared" si="187"/>
        <v>0</v>
      </c>
      <c r="H62" s="157">
        <f t="shared" si="188"/>
        <v>0</v>
      </c>
      <c r="I62" s="58">
        <v>0</v>
      </c>
      <c r="J62" s="132">
        <f t="shared" si="189"/>
        <v>0</v>
      </c>
      <c r="K62" s="157">
        <f t="shared" si="190"/>
        <v>0</v>
      </c>
      <c r="L62" s="58">
        <v>0</v>
      </c>
      <c r="M62" s="132">
        <f t="shared" si="191"/>
        <v>0</v>
      </c>
      <c r="N62" s="157">
        <f t="shared" si="192"/>
        <v>0</v>
      </c>
      <c r="O62" s="58">
        <v>0</v>
      </c>
      <c r="P62" s="30"/>
      <c r="Q62" s="123"/>
      <c r="R62" s="58">
        <v>0</v>
      </c>
      <c r="S62" s="132">
        <f t="shared" si="193"/>
        <v>0</v>
      </c>
      <c r="T62" s="157">
        <f t="shared" si="194"/>
        <v>0</v>
      </c>
      <c r="U62" s="152">
        <f t="shared" si="195"/>
        <v>0</v>
      </c>
      <c r="V62" s="153">
        <f t="shared" si="196"/>
        <v>0</v>
      </c>
      <c r="X62" s="158">
        <f t="shared" si="197"/>
        <v>0</v>
      </c>
      <c r="Y62" s="6">
        <v>0</v>
      </c>
      <c r="Z62" s="6">
        <v>0</v>
      </c>
      <c r="AA62" s="132">
        <f t="shared" si="198"/>
        <v>0</v>
      </c>
      <c r="AB62" s="157">
        <f t="shared" si="199"/>
        <v>0</v>
      </c>
      <c r="AC62" s="158">
        <f t="shared" si="200"/>
        <v>0</v>
      </c>
      <c r="AD62" s="6">
        <v>0</v>
      </c>
      <c r="AE62" s="6">
        <v>0</v>
      </c>
      <c r="AF62" s="132">
        <f t="shared" si="201"/>
        <v>0</v>
      </c>
      <c r="AG62" s="147">
        <f t="shared" si="202"/>
        <v>0</v>
      </c>
      <c r="AH62" s="158">
        <f t="shared" si="203"/>
        <v>0</v>
      </c>
      <c r="AI62" s="6">
        <v>0</v>
      </c>
      <c r="AJ62" s="6">
        <v>0</v>
      </c>
      <c r="AK62" s="132">
        <f t="shared" si="204"/>
        <v>0</v>
      </c>
      <c r="AL62" s="147">
        <f t="shared" si="205"/>
        <v>0</v>
      </c>
      <c r="AM62" s="158">
        <f t="shared" si="206"/>
        <v>0</v>
      </c>
      <c r="AN62" s="6">
        <v>0</v>
      </c>
      <c r="AO62" s="6">
        <v>0</v>
      </c>
      <c r="AP62" s="132">
        <f t="shared" si="207"/>
        <v>0</v>
      </c>
      <c r="AQ62" s="147">
        <f t="shared" si="208"/>
        <v>0</v>
      </c>
      <c r="AR62" s="158">
        <f t="shared" si="209"/>
        <v>0</v>
      </c>
      <c r="AS62" s="6">
        <v>0</v>
      </c>
      <c r="AT62" s="6">
        <v>0</v>
      </c>
      <c r="AU62" s="132">
        <f t="shared" si="210"/>
        <v>0</v>
      </c>
      <c r="AV62" s="147">
        <f t="shared" si="211"/>
        <v>0</v>
      </c>
      <c r="AW62" s="152">
        <f t="shared" si="212"/>
        <v>0</v>
      </c>
      <c r="AX62" s="153">
        <f t="shared" si="213"/>
        <v>0</v>
      </c>
    </row>
    <row r="63" spans="2:50" outlineLevel="1">
      <c r="B63" s="40" t="s">
        <v>78</v>
      </c>
      <c r="C63" s="52" t="s">
        <v>94</v>
      </c>
      <c r="D63" s="58">
        <v>0</v>
      </c>
      <c r="E63" s="220">
        <v>0</v>
      </c>
      <c r="F63" s="58">
        <v>0</v>
      </c>
      <c r="G63" s="132">
        <f t="shared" si="187"/>
        <v>0</v>
      </c>
      <c r="H63" s="157">
        <f t="shared" si="188"/>
        <v>0</v>
      </c>
      <c r="I63" s="58">
        <v>0</v>
      </c>
      <c r="J63" s="132">
        <f t="shared" si="189"/>
        <v>0</v>
      </c>
      <c r="K63" s="157">
        <f t="shared" si="190"/>
        <v>0</v>
      </c>
      <c r="L63" s="58">
        <v>0</v>
      </c>
      <c r="M63" s="132">
        <f t="shared" si="191"/>
        <v>0</v>
      </c>
      <c r="N63" s="157">
        <f t="shared" si="192"/>
        <v>0</v>
      </c>
      <c r="O63" s="58">
        <v>0</v>
      </c>
      <c r="P63" s="30"/>
      <c r="Q63" s="123"/>
      <c r="R63" s="58">
        <v>0</v>
      </c>
      <c r="S63" s="132">
        <f t="shared" si="193"/>
        <v>0</v>
      </c>
      <c r="T63" s="157">
        <f t="shared" si="194"/>
        <v>0</v>
      </c>
      <c r="U63" s="152">
        <f t="shared" si="195"/>
        <v>0</v>
      </c>
      <c r="V63" s="153">
        <f t="shared" si="196"/>
        <v>0</v>
      </c>
      <c r="X63" s="158">
        <f t="shared" si="197"/>
        <v>0</v>
      </c>
      <c r="Y63" s="6">
        <v>0</v>
      </c>
      <c r="Z63" s="6">
        <v>0</v>
      </c>
      <c r="AA63" s="132">
        <f t="shared" si="198"/>
        <v>0</v>
      </c>
      <c r="AB63" s="157">
        <f t="shared" si="199"/>
        <v>0</v>
      </c>
      <c r="AC63" s="158">
        <f t="shared" si="200"/>
        <v>0</v>
      </c>
      <c r="AD63" s="6">
        <v>0</v>
      </c>
      <c r="AE63" s="6">
        <v>0</v>
      </c>
      <c r="AF63" s="132">
        <f t="shared" si="201"/>
        <v>0</v>
      </c>
      <c r="AG63" s="147">
        <f t="shared" si="202"/>
        <v>0</v>
      </c>
      <c r="AH63" s="158">
        <f t="shared" si="203"/>
        <v>0</v>
      </c>
      <c r="AI63" s="6">
        <v>0</v>
      </c>
      <c r="AJ63" s="6">
        <v>0</v>
      </c>
      <c r="AK63" s="132">
        <f t="shared" si="204"/>
        <v>0</v>
      </c>
      <c r="AL63" s="147">
        <f t="shared" si="205"/>
        <v>0</v>
      </c>
      <c r="AM63" s="158">
        <f t="shared" si="206"/>
        <v>0</v>
      </c>
      <c r="AN63" s="6">
        <v>0</v>
      </c>
      <c r="AO63" s="6">
        <v>0</v>
      </c>
      <c r="AP63" s="132">
        <f t="shared" si="207"/>
        <v>0</v>
      </c>
      <c r="AQ63" s="147">
        <f t="shared" si="208"/>
        <v>0</v>
      </c>
      <c r="AR63" s="158">
        <f t="shared" si="209"/>
        <v>0</v>
      </c>
      <c r="AS63" s="6">
        <v>0</v>
      </c>
      <c r="AT63" s="6">
        <v>0</v>
      </c>
      <c r="AU63" s="132">
        <f t="shared" si="210"/>
        <v>0</v>
      </c>
      <c r="AV63" s="147">
        <f t="shared" si="211"/>
        <v>0</v>
      </c>
      <c r="AW63" s="152">
        <f t="shared" si="212"/>
        <v>0</v>
      </c>
      <c r="AX63" s="153">
        <f t="shared" si="213"/>
        <v>0</v>
      </c>
    </row>
    <row r="64" spans="2:50" outlineLevel="1">
      <c r="B64" s="40" t="s">
        <v>79</v>
      </c>
      <c r="C64" s="52" t="s">
        <v>94</v>
      </c>
      <c r="D64" s="58">
        <v>0</v>
      </c>
      <c r="E64" s="220">
        <v>0</v>
      </c>
      <c r="F64" s="58">
        <v>0</v>
      </c>
      <c r="G64" s="132">
        <f t="shared" si="187"/>
        <v>0</v>
      </c>
      <c r="H64" s="157">
        <f t="shared" si="188"/>
        <v>0</v>
      </c>
      <c r="I64" s="58">
        <v>0</v>
      </c>
      <c r="J64" s="132">
        <f t="shared" si="189"/>
        <v>0</v>
      </c>
      <c r="K64" s="157">
        <f t="shared" si="190"/>
        <v>0</v>
      </c>
      <c r="L64" s="58">
        <v>0</v>
      </c>
      <c r="M64" s="132">
        <f t="shared" si="191"/>
        <v>0</v>
      </c>
      <c r="N64" s="157">
        <f t="shared" si="192"/>
        <v>0</v>
      </c>
      <c r="O64" s="58">
        <v>0</v>
      </c>
      <c r="P64" s="30"/>
      <c r="Q64" s="123"/>
      <c r="R64" s="58">
        <v>0</v>
      </c>
      <c r="S64" s="132">
        <f t="shared" si="193"/>
        <v>0</v>
      </c>
      <c r="T64" s="157">
        <f t="shared" si="194"/>
        <v>0</v>
      </c>
      <c r="U64" s="152">
        <f t="shared" si="195"/>
        <v>0</v>
      </c>
      <c r="V64" s="153">
        <f t="shared" si="196"/>
        <v>0</v>
      </c>
      <c r="X64" s="158">
        <f t="shared" si="197"/>
        <v>0</v>
      </c>
      <c r="Y64" s="6">
        <v>0</v>
      </c>
      <c r="Z64" s="6">
        <v>0</v>
      </c>
      <c r="AA64" s="132">
        <f t="shared" si="198"/>
        <v>0</v>
      </c>
      <c r="AB64" s="157">
        <f t="shared" si="199"/>
        <v>0</v>
      </c>
      <c r="AC64" s="158">
        <f t="shared" si="200"/>
        <v>0</v>
      </c>
      <c r="AD64" s="6">
        <v>0</v>
      </c>
      <c r="AE64" s="6">
        <v>0</v>
      </c>
      <c r="AF64" s="132">
        <f t="shared" si="201"/>
        <v>0</v>
      </c>
      <c r="AG64" s="147">
        <f t="shared" si="202"/>
        <v>0</v>
      </c>
      <c r="AH64" s="158">
        <f t="shared" si="203"/>
        <v>0</v>
      </c>
      <c r="AI64" s="6">
        <v>0</v>
      </c>
      <c r="AJ64" s="6">
        <v>0</v>
      </c>
      <c r="AK64" s="132">
        <f t="shared" si="204"/>
        <v>0</v>
      </c>
      <c r="AL64" s="147">
        <f t="shared" si="205"/>
        <v>0</v>
      </c>
      <c r="AM64" s="158">
        <f t="shared" si="206"/>
        <v>0</v>
      </c>
      <c r="AN64" s="6">
        <v>0</v>
      </c>
      <c r="AO64" s="6">
        <v>0</v>
      </c>
      <c r="AP64" s="132">
        <f t="shared" si="207"/>
        <v>0</v>
      </c>
      <c r="AQ64" s="147">
        <f t="shared" si="208"/>
        <v>0</v>
      </c>
      <c r="AR64" s="158">
        <f t="shared" si="209"/>
        <v>0</v>
      </c>
      <c r="AS64" s="6">
        <v>0</v>
      </c>
      <c r="AT64" s="6">
        <v>0</v>
      </c>
      <c r="AU64" s="132">
        <f t="shared" si="210"/>
        <v>0</v>
      </c>
      <c r="AV64" s="147">
        <f t="shared" si="211"/>
        <v>0</v>
      </c>
      <c r="AW64" s="152">
        <f t="shared" si="212"/>
        <v>0</v>
      </c>
      <c r="AX64" s="153">
        <f t="shared" si="213"/>
        <v>0</v>
      </c>
    </row>
    <row r="65" spans="1:50" outlineLevel="1">
      <c r="B65" s="40" t="s">
        <v>80</v>
      </c>
      <c r="C65" s="52" t="s">
        <v>94</v>
      </c>
      <c r="D65" s="58">
        <v>0</v>
      </c>
      <c r="E65" s="220">
        <v>0</v>
      </c>
      <c r="F65" s="58">
        <v>0</v>
      </c>
      <c r="G65" s="132">
        <f t="shared" si="187"/>
        <v>0</v>
      </c>
      <c r="H65" s="157">
        <f t="shared" si="188"/>
        <v>0</v>
      </c>
      <c r="I65" s="58">
        <v>0</v>
      </c>
      <c r="J65" s="132">
        <f t="shared" si="189"/>
        <v>0</v>
      </c>
      <c r="K65" s="157">
        <f t="shared" si="190"/>
        <v>0</v>
      </c>
      <c r="L65" s="58">
        <v>0</v>
      </c>
      <c r="M65" s="132">
        <f t="shared" si="191"/>
        <v>0</v>
      </c>
      <c r="N65" s="157">
        <f t="shared" si="192"/>
        <v>0</v>
      </c>
      <c r="O65" s="58">
        <v>0</v>
      </c>
      <c r="P65" s="30"/>
      <c r="Q65" s="123"/>
      <c r="R65" s="58">
        <v>0</v>
      </c>
      <c r="S65" s="132">
        <f t="shared" si="193"/>
        <v>0</v>
      </c>
      <c r="T65" s="157">
        <f t="shared" si="194"/>
        <v>0</v>
      </c>
      <c r="U65" s="152">
        <f t="shared" si="195"/>
        <v>0</v>
      </c>
      <c r="V65" s="153">
        <f t="shared" si="196"/>
        <v>0</v>
      </c>
      <c r="X65" s="158">
        <f t="shared" si="197"/>
        <v>0</v>
      </c>
      <c r="Y65" s="6">
        <v>0</v>
      </c>
      <c r="Z65" s="6">
        <v>0</v>
      </c>
      <c r="AA65" s="132">
        <f t="shared" si="198"/>
        <v>0</v>
      </c>
      <c r="AB65" s="157">
        <f t="shared" si="199"/>
        <v>0</v>
      </c>
      <c r="AC65" s="158">
        <f t="shared" si="200"/>
        <v>0</v>
      </c>
      <c r="AD65" s="6">
        <v>0</v>
      </c>
      <c r="AE65" s="6">
        <v>0</v>
      </c>
      <c r="AF65" s="132">
        <f t="shared" si="201"/>
        <v>0</v>
      </c>
      <c r="AG65" s="147">
        <f t="shared" si="202"/>
        <v>0</v>
      </c>
      <c r="AH65" s="158">
        <f t="shared" si="203"/>
        <v>0</v>
      </c>
      <c r="AI65" s="6">
        <v>0</v>
      </c>
      <c r="AJ65" s="6">
        <v>0</v>
      </c>
      <c r="AK65" s="132">
        <f t="shared" si="204"/>
        <v>0</v>
      </c>
      <c r="AL65" s="147">
        <f t="shared" si="205"/>
        <v>0</v>
      </c>
      <c r="AM65" s="158">
        <f t="shared" si="206"/>
        <v>0</v>
      </c>
      <c r="AN65" s="6">
        <v>0</v>
      </c>
      <c r="AO65" s="6">
        <v>0</v>
      </c>
      <c r="AP65" s="132">
        <f t="shared" si="207"/>
        <v>0</v>
      </c>
      <c r="AQ65" s="147">
        <f t="shared" si="208"/>
        <v>0</v>
      </c>
      <c r="AR65" s="158">
        <f t="shared" si="209"/>
        <v>0</v>
      </c>
      <c r="AS65" s="6">
        <v>0</v>
      </c>
      <c r="AT65" s="6">
        <v>0</v>
      </c>
      <c r="AU65" s="132">
        <f t="shared" si="210"/>
        <v>0</v>
      </c>
      <c r="AV65" s="147">
        <f t="shared" si="211"/>
        <v>0</v>
      </c>
      <c r="AW65" s="152">
        <f t="shared" si="212"/>
        <v>0</v>
      </c>
      <c r="AX65" s="153">
        <f t="shared" si="213"/>
        <v>0</v>
      </c>
    </row>
    <row r="66" spans="1:50" outlineLevel="1">
      <c r="B66" s="40" t="s">
        <v>81</v>
      </c>
      <c r="C66" s="52" t="s">
        <v>94</v>
      </c>
      <c r="D66" s="58">
        <v>0</v>
      </c>
      <c r="E66" s="220">
        <v>0</v>
      </c>
      <c r="F66" s="58">
        <v>0</v>
      </c>
      <c r="G66" s="132">
        <f t="shared" si="187"/>
        <v>0</v>
      </c>
      <c r="H66" s="157">
        <f t="shared" si="188"/>
        <v>0</v>
      </c>
      <c r="I66" s="58">
        <v>0</v>
      </c>
      <c r="J66" s="132">
        <f t="shared" si="189"/>
        <v>0</v>
      </c>
      <c r="K66" s="157">
        <f t="shared" si="190"/>
        <v>0</v>
      </c>
      <c r="L66" s="58">
        <v>0</v>
      </c>
      <c r="M66" s="132">
        <f t="shared" si="191"/>
        <v>0</v>
      </c>
      <c r="N66" s="157">
        <f t="shared" si="192"/>
        <v>0</v>
      </c>
      <c r="O66" s="58">
        <v>0</v>
      </c>
      <c r="P66" s="30"/>
      <c r="Q66" s="123"/>
      <c r="R66" s="58">
        <v>0</v>
      </c>
      <c r="S66" s="132">
        <f t="shared" si="193"/>
        <v>0</v>
      </c>
      <c r="T66" s="157">
        <f t="shared" si="194"/>
        <v>0</v>
      </c>
      <c r="U66" s="152">
        <f t="shared" si="195"/>
        <v>0</v>
      </c>
      <c r="V66" s="153">
        <f t="shared" si="196"/>
        <v>0</v>
      </c>
      <c r="X66" s="158">
        <f t="shared" si="197"/>
        <v>0</v>
      </c>
      <c r="Y66" s="6">
        <v>0</v>
      </c>
      <c r="Z66" s="6">
        <v>0</v>
      </c>
      <c r="AA66" s="132">
        <f t="shared" si="198"/>
        <v>0</v>
      </c>
      <c r="AB66" s="157">
        <f t="shared" si="199"/>
        <v>0</v>
      </c>
      <c r="AC66" s="158">
        <f t="shared" si="200"/>
        <v>0</v>
      </c>
      <c r="AD66" s="6">
        <v>0</v>
      </c>
      <c r="AE66" s="6">
        <v>0</v>
      </c>
      <c r="AF66" s="132">
        <f t="shared" si="201"/>
        <v>0</v>
      </c>
      <c r="AG66" s="147">
        <f t="shared" si="202"/>
        <v>0</v>
      </c>
      <c r="AH66" s="158">
        <f t="shared" si="203"/>
        <v>0</v>
      </c>
      <c r="AI66" s="6">
        <v>0</v>
      </c>
      <c r="AJ66" s="6">
        <v>0</v>
      </c>
      <c r="AK66" s="132">
        <f t="shared" si="204"/>
        <v>0</v>
      </c>
      <c r="AL66" s="147">
        <f t="shared" si="205"/>
        <v>0</v>
      </c>
      <c r="AM66" s="158">
        <f t="shared" si="206"/>
        <v>0</v>
      </c>
      <c r="AN66" s="6">
        <v>0</v>
      </c>
      <c r="AO66" s="6">
        <v>0</v>
      </c>
      <c r="AP66" s="132">
        <f t="shared" si="207"/>
        <v>0</v>
      </c>
      <c r="AQ66" s="147">
        <f t="shared" si="208"/>
        <v>0</v>
      </c>
      <c r="AR66" s="158">
        <f t="shared" si="209"/>
        <v>0</v>
      </c>
      <c r="AS66" s="6">
        <v>0</v>
      </c>
      <c r="AT66" s="6">
        <v>0</v>
      </c>
      <c r="AU66" s="132">
        <f t="shared" si="210"/>
        <v>0</v>
      </c>
      <c r="AV66" s="147">
        <f t="shared" si="211"/>
        <v>0</v>
      </c>
      <c r="AW66" s="152">
        <f t="shared" si="212"/>
        <v>0</v>
      </c>
      <c r="AX66" s="153">
        <f t="shared" si="213"/>
        <v>0</v>
      </c>
    </row>
    <row r="67" spans="1:50" s="43" customFormat="1" outlineLevel="1">
      <c r="A67"/>
      <c r="B67" s="40" t="s">
        <v>82</v>
      </c>
      <c r="C67" s="52" t="s">
        <v>94</v>
      </c>
      <c r="D67" s="58">
        <v>0</v>
      </c>
      <c r="E67" s="220">
        <v>0</v>
      </c>
      <c r="F67" s="58">
        <v>0</v>
      </c>
      <c r="G67" s="132">
        <f t="shared" si="187"/>
        <v>0</v>
      </c>
      <c r="H67" s="157">
        <f t="shared" si="188"/>
        <v>0</v>
      </c>
      <c r="I67" s="58">
        <v>0</v>
      </c>
      <c r="J67" s="132">
        <f t="shared" si="189"/>
        <v>0</v>
      </c>
      <c r="K67" s="157">
        <f t="shared" si="190"/>
        <v>0</v>
      </c>
      <c r="L67" s="58">
        <v>0</v>
      </c>
      <c r="M67" s="132">
        <f t="shared" si="191"/>
        <v>0</v>
      </c>
      <c r="N67" s="157">
        <f t="shared" si="192"/>
        <v>0</v>
      </c>
      <c r="O67" s="58">
        <v>0</v>
      </c>
      <c r="P67" s="117"/>
      <c r="Q67" s="120"/>
      <c r="R67" s="58">
        <v>0</v>
      </c>
      <c r="S67" s="132">
        <f t="shared" si="193"/>
        <v>0</v>
      </c>
      <c r="T67" s="157">
        <f t="shared" si="194"/>
        <v>0</v>
      </c>
      <c r="U67" s="152">
        <f t="shared" si="195"/>
        <v>0</v>
      </c>
      <c r="V67" s="153">
        <f t="shared" si="196"/>
        <v>0</v>
      </c>
      <c r="W67"/>
      <c r="X67" s="158">
        <f t="shared" si="197"/>
        <v>0</v>
      </c>
      <c r="Y67" s="6">
        <v>0</v>
      </c>
      <c r="Z67" s="6">
        <v>0</v>
      </c>
      <c r="AA67" s="132">
        <f t="shared" si="198"/>
        <v>0</v>
      </c>
      <c r="AB67" s="157">
        <f t="shared" si="199"/>
        <v>0</v>
      </c>
      <c r="AC67" s="158">
        <f t="shared" si="200"/>
        <v>0</v>
      </c>
      <c r="AD67" s="6">
        <v>0</v>
      </c>
      <c r="AE67" s="6">
        <v>0</v>
      </c>
      <c r="AF67" s="132">
        <f t="shared" si="201"/>
        <v>0</v>
      </c>
      <c r="AG67" s="147">
        <f t="shared" si="202"/>
        <v>0</v>
      </c>
      <c r="AH67" s="158">
        <f t="shared" si="203"/>
        <v>0</v>
      </c>
      <c r="AI67" s="6">
        <v>0</v>
      </c>
      <c r="AJ67" s="6">
        <v>0</v>
      </c>
      <c r="AK67" s="132">
        <f t="shared" si="204"/>
        <v>0</v>
      </c>
      <c r="AL67" s="147">
        <f t="shared" si="205"/>
        <v>0</v>
      </c>
      <c r="AM67" s="158">
        <f t="shared" si="206"/>
        <v>0</v>
      </c>
      <c r="AN67" s="6">
        <v>0</v>
      </c>
      <c r="AO67" s="6">
        <v>0</v>
      </c>
      <c r="AP67" s="132">
        <f t="shared" si="207"/>
        <v>0</v>
      </c>
      <c r="AQ67" s="147">
        <f t="shared" si="208"/>
        <v>0</v>
      </c>
      <c r="AR67" s="158">
        <f t="shared" si="209"/>
        <v>0</v>
      </c>
      <c r="AS67" s="6">
        <v>0</v>
      </c>
      <c r="AT67" s="6">
        <v>0</v>
      </c>
      <c r="AU67" s="132">
        <f t="shared" si="210"/>
        <v>0</v>
      </c>
      <c r="AV67" s="147">
        <f t="shared" si="211"/>
        <v>0</v>
      </c>
      <c r="AW67" s="152">
        <f t="shared" si="212"/>
        <v>0</v>
      </c>
      <c r="AX67" s="153">
        <f t="shared" si="213"/>
        <v>0</v>
      </c>
    </row>
    <row r="68" spans="1:50" s="43" customFormat="1" outlineLevel="1">
      <c r="A68"/>
      <c r="B68" s="40" t="s">
        <v>83</v>
      </c>
      <c r="C68" s="52" t="s">
        <v>94</v>
      </c>
      <c r="D68" s="58">
        <v>0</v>
      </c>
      <c r="E68" s="220">
        <v>0</v>
      </c>
      <c r="F68" s="58">
        <v>0</v>
      </c>
      <c r="G68" s="132">
        <f t="shared" si="187"/>
        <v>0</v>
      </c>
      <c r="H68" s="157">
        <f t="shared" si="188"/>
        <v>0</v>
      </c>
      <c r="I68" s="58">
        <v>0</v>
      </c>
      <c r="J68" s="132">
        <f t="shared" si="189"/>
        <v>0</v>
      </c>
      <c r="K68" s="157">
        <f t="shared" si="190"/>
        <v>0</v>
      </c>
      <c r="L68" s="58">
        <v>0</v>
      </c>
      <c r="M68" s="132">
        <f t="shared" si="191"/>
        <v>0</v>
      </c>
      <c r="N68" s="157">
        <f t="shared" si="192"/>
        <v>0</v>
      </c>
      <c r="O68" s="58">
        <v>0</v>
      </c>
      <c r="P68" s="117"/>
      <c r="Q68" s="120"/>
      <c r="R68" s="58">
        <v>0</v>
      </c>
      <c r="S68" s="132">
        <f t="shared" si="193"/>
        <v>0</v>
      </c>
      <c r="T68" s="157">
        <f t="shared" si="194"/>
        <v>0</v>
      </c>
      <c r="U68" s="152">
        <f t="shared" si="195"/>
        <v>0</v>
      </c>
      <c r="V68" s="153">
        <f t="shared" si="196"/>
        <v>0</v>
      </c>
      <c r="W68"/>
      <c r="X68" s="158">
        <f t="shared" si="197"/>
        <v>0</v>
      </c>
      <c r="Y68" s="6">
        <v>0</v>
      </c>
      <c r="Z68" s="6">
        <v>0</v>
      </c>
      <c r="AA68" s="132">
        <f t="shared" si="198"/>
        <v>0</v>
      </c>
      <c r="AB68" s="157">
        <f t="shared" si="199"/>
        <v>0</v>
      </c>
      <c r="AC68" s="158">
        <f t="shared" si="200"/>
        <v>0</v>
      </c>
      <c r="AD68" s="6">
        <v>0</v>
      </c>
      <c r="AE68" s="6">
        <v>0</v>
      </c>
      <c r="AF68" s="132">
        <f t="shared" si="201"/>
        <v>0</v>
      </c>
      <c r="AG68" s="147">
        <f t="shared" si="202"/>
        <v>0</v>
      </c>
      <c r="AH68" s="158">
        <f t="shared" si="203"/>
        <v>0</v>
      </c>
      <c r="AI68" s="6">
        <v>0</v>
      </c>
      <c r="AJ68" s="6">
        <v>0</v>
      </c>
      <c r="AK68" s="132">
        <f t="shared" si="204"/>
        <v>0</v>
      </c>
      <c r="AL68" s="147">
        <f t="shared" si="205"/>
        <v>0</v>
      </c>
      <c r="AM68" s="158">
        <f t="shared" si="206"/>
        <v>0</v>
      </c>
      <c r="AN68" s="6">
        <v>0</v>
      </c>
      <c r="AO68" s="6">
        <v>0</v>
      </c>
      <c r="AP68" s="132">
        <f t="shared" si="207"/>
        <v>0</v>
      </c>
      <c r="AQ68" s="147">
        <f t="shared" si="208"/>
        <v>0</v>
      </c>
      <c r="AR68" s="158">
        <f t="shared" si="209"/>
        <v>0</v>
      </c>
      <c r="AS68" s="6">
        <v>0</v>
      </c>
      <c r="AT68" s="6">
        <v>0</v>
      </c>
      <c r="AU68" s="132">
        <f t="shared" si="210"/>
        <v>0</v>
      </c>
      <c r="AV68" s="147">
        <f t="shared" si="211"/>
        <v>0</v>
      </c>
      <c r="AW68" s="152">
        <f t="shared" si="212"/>
        <v>0</v>
      </c>
      <c r="AX68" s="153">
        <f t="shared" si="213"/>
        <v>0</v>
      </c>
    </row>
    <row r="69" spans="1:50" outlineLevel="1">
      <c r="B69" s="40" t="s">
        <v>84</v>
      </c>
      <c r="C69" s="52" t="s">
        <v>94</v>
      </c>
      <c r="D69" s="58">
        <v>0</v>
      </c>
      <c r="E69" s="220">
        <v>0</v>
      </c>
      <c r="F69" s="58">
        <v>0</v>
      </c>
      <c r="G69" s="132">
        <f t="shared" si="187"/>
        <v>0</v>
      </c>
      <c r="H69" s="157">
        <f t="shared" si="188"/>
        <v>0</v>
      </c>
      <c r="I69" s="58">
        <v>0</v>
      </c>
      <c r="J69" s="132">
        <f t="shared" si="189"/>
        <v>0</v>
      </c>
      <c r="K69" s="157">
        <f t="shared" si="190"/>
        <v>0</v>
      </c>
      <c r="L69" s="58">
        <v>0</v>
      </c>
      <c r="M69" s="132">
        <f t="shared" si="191"/>
        <v>0</v>
      </c>
      <c r="N69" s="157">
        <f t="shared" si="192"/>
        <v>0</v>
      </c>
      <c r="O69" s="58">
        <v>0</v>
      </c>
      <c r="P69" s="30"/>
      <c r="Q69" s="123"/>
      <c r="R69" s="58">
        <v>0</v>
      </c>
      <c r="S69" s="132">
        <f t="shared" si="193"/>
        <v>0</v>
      </c>
      <c r="T69" s="157">
        <f t="shared" si="194"/>
        <v>0</v>
      </c>
      <c r="U69" s="152">
        <f t="shared" si="195"/>
        <v>0</v>
      </c>
      <c r="V69" s="153">
        <f t="shared" si="196"/>
        <v>0</v>
      </c>
      <c r="X69" s="158">
        <f t="shared" si="197"/>
        <v>0</v>
      </c>
      <c r="Y69" s="6">
        <v>0</v>
      </c>
      <c r="Z69" s="6">
        <v>0</v>
      </c>
      <c r="AA69" s="132">
        <f t="shared" si="198"/>
        <v>0</v>
      </c>
      <c r="AB69" s="157">
        <f t="shared" si="199"/>
        <v>0</v>
      </c>
      <c r="AC69" s="158">
        <f t="shared" si="200"/>
        <v>0</v>
      </c>
      <c r="AD69" s="6">
        <v>0</v>
      </c>
      <c r="AE69" s="6">
        <v>0</v>
      </c>
      <c r="AF69" s="132">
        <f t="shared" si="201"/>
        <v>0</v>
      </c>
      <c r="AG69" s="147">
        <f t="shared" si="202"/>
        <v>0</v>
      </c>
      <c r="AH69" s="158">
        <f t="shared" si="203"/>
        <v>0</v>
      </c>
      <c r="AI69" s="6">
        <v>0</v>
      </c>
      <c r="AJ69" s="6">
        <v>0</v>
      </c>
      <c r="AK69" s="132">
        <f t="shared" si="204"/>
        <v>0</v>
      </c>
      <c r="AL69" s="147">
        <f t="shared" si="205"/>
        <v>0</v>
      </c>
      <c r="AM69" s="158">
        <f t="shared" si="206"/>
        <v>0</v>
      </c>
      <c r="AN69" s="6">
        <v>0</v>
      </c>
      <c r="AO69" s="6">
        <v>0</v>
      </c>
      <c r="AP69" s="132">
        <f t="shared" si="207"/>
        <v>0</v>
      </c>
      <c r="AQ69" s="147">
        <f t="shared" si="208"/>
        <v>0</v>
      </c>
      <c r="AR69" s="158">
        <f t="shared" si="209"/>
        <v>0</v>
      </c>
      <c r="AS69" s="6">
        <v>0</v>
      </c>
      <c r="AT69" s="6">
        <v>0</v>
      </c>
      <c r="AU69" s="132">
        <f t="shared" si="210"/>
        <v>0</v>
      </c>
      <c r="AV69" s="147">
        <f t="shared" si="211"/>
        <v>0</v>
      </c>
      <c r="AW69" s="152">
        <f t="shared" si="212"/>
        <v>0</v>
      </c>
      <c r="AX69" s="153">
        <f t="shared" si="213"/>
        <v>0</v>
      </c>
    </row>
    <row r="70" spans="1:50" s="43" customFormat="1" outlineLevel="1">
      <c r="A70"/>
      <c r="B70" s="40" t="s">
        <v>86</v>
      </c>
      <c r="C70" s="52" t="s">
        <v>94</v>
      </c>
      <c r="D70" s="58">
        <v>0</v>
      </c>
      <c r="E70" s="220">
        <v>0</v>
      </c>
      <c r="F70" s="58">
        <v>0</v>
      </c>
      <c r="G70" s="132">
        <f t="shared" si="187"/>
        <v>0</v>
      </c>
      <c r="H70" s="157">
        <f t="shared" si="188"/>
        <v>0</v>
      </c>
      <c r="I70" s="58">
        <v>0</v>
      </c>
      <c r="J70" s="132">
        <f t="shared" si="189"/>
        <v>0</v>
      </c>
      <c r="K70" s="157">
        <f t="shared" si="190"/>
        <v>0</v>
      </c>
      <c r="L70" s="58">
        <v>0</v>
      </c>
      <c r="M70" s="132">
        <f t="shared" si="191"/>
        <v>0</v>
      </c>
      <c r="N70" s="157">
        <f t="shared" si="192"/>
        <v>0</v>
      </c>
      <c r="O70" s="58">
        <v>0</v>
      </c>
      <c r="P70" s="117"/>
      <c r="Q70" s="120"/>
      <c r="R70" s="58">
        <v>0</v>
      </c>
      <c r="S70" s="132">
        <f t="shared" si="193"/>
        <v>0</v>
      </c>
      <c r="T70" s="157">
        <f t="shared" si="194"/>
        <v>0</v>
      </c>
      <c r="U70" s="152">
        <f t="shared" si="195"/>
        <v>0</v>
      </c>
      <c r="V70" s="153">
        <f t="shared" si="196"/>
        <v>0</v>
      </c>
      <c r="W70"/>
      <c r="X70" s="158">
        <f t="shared" si="197"/>
        <v>0</v>
      </c>
      <c r="Y70" s="6">
        <v>0</v>
      </c>
      <c r="Z70" s="6">
        <v>0</v>
      </c>
      <c r="AA70" s="132">
        <f t="shared" si="198"/>
        <v>0</v>
      </c>
      <c r="AB70" s="157">
        <f t="shared" si="199"/>
        <v>0</v>
      </c>
      <c r="AC70" s="158">
        <f t="shared" si="200"/>
        <v>0</v>
      </c>
      <c r="AD70" s="6">
        <v>0</v>
      </c>
      <c r="AE70" s="6">
        <v>0</v>
      </c>
      <c r="AF70" s="132">
        <f t="shared" si="201"/>
        <v>0</v>
      </c>
      <c r="AG70" s="147">
        <f t="shared" si="202"/>
        <v>0</v>
      </c>
      <c r="AH70" s="158">
        <f t="shared" si="203"/>
        <v>0</v>
      </c>
      <c r="AI70" s="6">
        <v>0</v>
      </c>
      <c r="AJ70" s="6">
        <v>0</v>
      </c>
      <c r="AK70" s="132">
        <f t="shared" si="204"/>
        <v>0</v>
      </c>
      <c r="AL70" s="147">
        <f t="shared" si="205"/>
        <v>0</v>
      </c>
      <c r="AM70" s="158">
        <f t="shared" si="206"/>
        <v>0</v>
      </c>
      <c r="AN70" s="6">
        <v>0</v>
      </c>
      <c r="AO70" s="6">
        <v>0</v>
      </c>
      <c r="AP70" s="132">
        <f t="shared" si="207"/>
        <v>0</v>
      </c>
      <c r="AQ70" s="147">
        <f t="shared" si="208"/>
        <v>0</v>
      </c>
      <c r="AR70" s="158">
        <f t="shared" si="209"/>
        <v>0</v>
      </c>
      <c r="AS70" s="6">
        <v>0</v>
      </c>
      <c r="AT70" s="6">
        <v>0</v>
      </c>
      <c r="AU70" s="132">
        <f t="shared" si="210"/>
        <v>0</v>
      </c>
      <c r="AV70" s="147">
        <f t="shared" si="211"/>
        <v>0</v>
      </c>
      <c r="AW70" s="152">
        <f t="shared" si="212"/>
        <v>0</v>
      </c>
      <c r="AX70" s="153">
        <f t="shared" si="213"/>
        <v>0</v>
      </c>
    </row>
    <row r="71" spans="1:50" outlineLevel="1">
      <c r="B71" s="40" t="s">
        <v>87</v>
      </c>
      <c r="C71" s="52" t="s">
        <v>94</v>
      </c>
      <c r="D71" s="58">
        <v>0</v>
      </c>
      <c r="E71" s="220">
        <v>0</v>
      </c>
      <c r="F71" s="58">
        <v>0</v>
      </c>
      <c r="G71" s="132">
        <f t="shared" si="187"/>
        <v>0</v>
      </c>
      <c r="H71" s="157">
        <f t="shared" si="188"/>
        <v>0</v>
      </c>
      <c r="I71" s="58">
        <v>0</v>
      </c>
      <c r="J71" s="132">
        <f t="shared" si="189"/>
        <v>0</v>
      </c>
      <c r="K71" s="157">
        <f t="shared" si="190"/>
        <v>0</v>
      </c>
      <c r="L71" s="58">
        <v>0</v>
      </c>
      <c r="M71" s="132">
        <f t="shared" si="191"/>
        <v>0</v>
      </c>
      <c r="N71" s="157">
        <f t="shared" si="192"/>
        <v>0</v>
      </c>
      <c r="O71" s="58">
        <v>0</v>
      </c>
      <c r="P71" s="30"/>
      <c r="Q71" s="123"/>
      <c r="R71" s="58">
        <v>0</v>
      </c>
      <c r="S71" s="132">
        <f t="shared" si="193"/>
        <v>0</v>
      </c>
      <c r="T71" s="157">
        <f t="shared" si="194"/>
        <v>0</v>
      </c>
      <c r="U71" s="152">
        <f t="shared" si="195"/>
        <v>0</v>
      </c>
      <c r="V71" s="153">
        <f t="shared" si="196"/>
        <v>0</v>
      </c>
      <c r="X71" s="158">
        <f t="shared" si="197"/>
        <v>0</v>
      </c>
      <c r="Y71" s="6">
        <v>0</v>
      </c>
      <c r="Z71" s="6">
        <v>0</v>
      </c>
      <c r="AA71" s="132">
        <f t="shared" si="198"/>
        <v>0</v>
      </c>
      <c r="AB71" s="157">
        <f t="shared" si="199"/>
        <v>0</v>
      </c>
      <c r="AC71" s="158">
        <f t="shared" si="200"/>
        <v>0</v>
      </c>
      <c r="AD71" s="6">
        <v>0</v>
      </c>
      <c r="AE71" s="6">
        <v>0</v>
      </c>
      <c r="AF71" s="132">
        <f t="shared" si="201"/>
        <v>0</v>
      </c>
      <c r="AG71" s="147">
        <f t="shared" si="202"/>
        <v>0</v>
      </c>
      <c r="AH71" s="158">
        <f t="shared" si="203"/>
        <v>0</v>
      </c>
      <c r="AI71" s="6">
        <v>0</v>
      </c>
      <c r="AJ71" s="6">
        <v>0</v>
      </c>
      <c r="AK71" s="132">
        <f t="shared" si="204"/>
        <v>0</v>
      </c>
      <c r="AL71" s="147">
        <f t="shared" si="205"/>
        <v>0</v>
      </c>
      <c r="AM71" s="158">
        <f t="shared" si="206"/>
        <v>0</v>
      </c>
      <c r="AN71" s="6">
        <v>0</v>
      </c>
      <c r="AO71" s="6">
        <v>0</v>
      </c>
      <c r="AP71" s="132">
        <f t="shared" si="207"/>
        <v>0</v>
      </c>
      <c r="AQ71" s="147">
        <f t="shared" si="208"/>
        <v>0</v>
      </c>
      <c r="AR71" s="158">
        <f t="shared" si="209"/>
        <v>0</v>
      </c>
      <c r="AS71" s="6">
        <v>0</v>
      </c>
      <c r="AT71" s="6">
        <v>0</v>
      </c>
      <c r="AU71" s="132">
        <f t="shared" si="210"/>
        <v>0</v>
      </c>
      <c r="AV71" s="147">
        <f t="shared" si="211"/>
        <v>0</v>
      </c>
      <c r="AW71" s="152">
        <f t="shared" si="212"/>
        <v>0</v>
      </c>
      <c r="AX71" s="153">
        <f t="shared" si="213"/>
        <v>0</v>
      </c>
    </row>
    <row r="72" spans="1:50" ht="16.5" customHeight="1" outlineLevel="1">
      <c r="B72" s="40" t="s">
        <v>88</v>
      </c>
      <c r="C72" s="52" t="s">
        <v>94</v>
      </c>
      <c r="D72" s="202">
        <v>0</v>
      </c>
      <c r="E72" s="220">
        <v>0</v>
      </c>
      <c r="F72" s="58">
        <v>0</v>
      </c>
      <c r="G72" s="132">
        <f t="shared" si="187"/>
        <v>0</v>
      </c>
      <c r="H72" s="157">
        <f t="shared" si="188"/>
        <v>0</v>
      </c>
      <c r="I72" s="58">
        <v>0</v>
      </c>
      <c r="J72" s="132">
        <f t="shared" si="189"/>
        <v>0</v>
      </c>
      <c r="K72" s="157">
        <f t="shared" si="190"/>
        <v>0</v>
      </c>
      <c r="L72" s="58">
        <v>0</v>
      </c>
      <c r="M72" s="132">
        <f t="shared" si="191"/>
        <v>0</v>
      </c>
      <c r="N72" s="157">
        <f t="shared" si="192"/>
        <v>0</v>
      </c>
      <c r="O72" s="58">
        <v>0</v>
      </c>
      <c r="P72" s="30"/>
      <c r="Q72" s="123"/>
      <c r="R72" s="58">
        <v>0</v>
      </c>
      <c r="S72" s="132">
        <f t="shared" si="193"/>
        <v>0</v>
      </c>
      <c r="T72" s="157">
        <f t="shared" si="194"/>
        <v>0</v>
      </c>
      <c r="U72" s="152">
        <f t="shared" si="195"/>
        <v>0</v>
      </c>
      <c r="V72" s="153">
        <f t="shared" si="196"/>
        <v>0</v>
      </c>
      <c r="X72" s="158">
        <f t="shared" si="197"/>
        <v>0</v>
      </c>
      <c r="Y72" s="6">
        <v>0</v>
      </c>
      <c r="Z72" s="6">
        <v>0</v>
      </c>
      <c r="AA72" s="132">
        <f t="shared" si="198"/>
        <v>0</v>
      </c>
      <c r="AB72" s="157">
        <f t="shared" si="199"/>
        <v>0</v>
      </c>
      <c r="AC72" s="158">
        <f t="shared" si="200"/>
        <v>0</v>
      </c>
      <c r="AD72" s="6">
        <v>0</v>
      </c>
      <c r="AE72" s="6">
        <v>0</v>
      </c>
      <c r="AF72" s="132">
        <f t="shared" si="201"/>
        <v>0</v>
      </c>
      <c r="AG72" s="147">
        <f t="shared" si="202"/>
        <v>0</v>
      </c>
      <c r="AH72" s="158">
        <f t="shared" si="203"/>
        <v>0</v>
      </c>
      <c r="AI72" s="6">
        <v>0</v>
      </c>
      <c r="AJ72" s="6">
        <v>0</v>
      </c>
      <c r="AK72" s="132">
        <f t="shared" si="204"/>
        <v>0</v>
      </c>
      <c r="AL72" s="147">
        <f t="shared" si="205"/>
        <v>0</v>
      </c>
      <c r="AM72" s="158">
        <f t="shared" si="206"/>
        <v>0</v>
      </c>
      <c r="AN72" s="6">
        <v>0</v>
      </c>
      <c r="AO72" s="6">
        <v>0</v>
      </c>
      <c r="AP72" s="132">
        <f t="shared" si="207"/>
        <v>0</v>
      </c>
      <c r="AQ72" s="147">
        <f t="shared" si="208"/>
        <v>0</v>
      </c>
      <c r="AR72" s="158">
        <f t="shared" si="209"/>
        <v>0</v>
      </c>
      <c r="AS72" s="6">
        <v>0</v>
      </c>
      <c r="AT72" s="6">
        <v>0</v>
      </c>
      <c r="AU72" s="132">
        <f t="shared" si="210"/>
        <v>0</v>
      </c>
      <c r="AV72" s="147">
        <f t="shared" si="211"/>
        <v>0</v>
      </c>
      <c r="AW72" s="152">
        <f t="shared" si="212"/>
        <v>0</v>
      </c>
      <c r="AX72" s="153">
        <f t="shared" si="213"/>
        <v>0</v>
      </c>
    </row>
    <row r="73" spans="1:50" ht="15" customHeight="1" outlineLevel="1">
      <c r="B73" s="339" t="s">
        <v>95</v>
      </c>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62"/>
    </row>
    <row r="74" spans="1:50" ht="15" customHeight="1" outlineLevel="1">
      <c r="B74" s="40" t="s">
        <v>114</v>
      </c>
      <c r="C74" s="38" t="s">
        <v>94</v>
      </c>
      <c r="D74" s="159">
        <f>SUM(D59:D72)</f>
        <v>0</v>
      </c>
      <c r="E74" s="160">
        <f>SUM(E59:E72)</f>
        <v>0</v>
      </c>
      <c r="F74" s="159">
        <f>SUM(F59:F72)</f>
        <v>0</v>
      </c>
      <c r="G74" s="137">
        <f>SUM(G59:G72)</f>
        <v>0</v>
      </c>
      <c r="H74" s="156">
        <f>IFERROR((G74-E74)/E74,0)</f>
        <v>0</v>
      </c>
      <c r="I74" s="159">
        <f>SUM(I59:I72)</f>
        <v>0</v>
      </c>
      <c r="J74" s="137">
        <f>SUM(J59:J72)</f>
        <v>0</v>
      </c>
      <c r="K74" s="156">
        <f t="shared" si="168"/>
        <v>0</v>
      </c>
      <c r="L74" s="159">
        <f>SUM(L59:L72)</f>
        <v>0</v>
      </c>
      <c r="M74" s="137">
        <f>SUM(M59:M72)</f>
        <v>0</v>
      </c>
      <c r="N74" s="156">
        <f t="shared" si="170"/>
        <v>0</v>
      </c>
      <c r="O74" s="159">
        <f>SUM(O59:O72)</f>
        <v>0</v>
      </c>
      <c r="P74" s="137"/>
      <c r="Q74" s="156"/>
      <c r="R74" s="159">
        <f>SUM(R59:R72)</f>
        <v>0</v>
      </c>
      <c r="S74" s="137">
        <f>SUM(S59:S72)</f>
        <v>0</v>
      </c>
      <c r="T74" s="156">
        <f>IFERROR((S74-M74)/M74,0)</f>
        <v>0</v>
      </c>
      <c r="U74" s="152">
        <f>D74+F74+I74+L74+R74</f>
        <v>0</v>
      </c>
      <c r="V74" s="153">
        <f>IFERROR((S74/E74)^(1/4)-1,0)</f>
        <v>0</v>
      </c>
      <c r="X74" s="206">
        <f>SUM(X59:X72)</f>
        <v>0</v>
      </c>
      <c r="Y74" s="208">
        <f t="shared" ref="Y74:Z74" si="214">SUM(Y59:Y72)</f>
        <v>0</v>
      </c>
      <c r="Z74" s="144">
        <f t="shared" si="214"/>
        <v>0</v>
      </c>
      <c r="AA74" s="161">
        <f>SUM(AA59:AA72)</f>
        <v>0</v>
      </c>
      <c r="AB74" s="156">
        <f>IFERROR((AA74-S74)/S74,0)</f>
        <v>0</v>
      </c>
      <c r="AC74" s="161">
        <f t="shared" ref="AC74:AF74" si="215">SUM(AC59:AC72)</f>
        <v>0</v>
      </c>
      <c r="AD74" s="161">
        <f t="shared" si="215"/>
        <v>0</v>
      </c>
      <c r="AE74" s="161">
        <f t="shared" si="215"/>
        <v>0</v>
      </c>
      <c r="AF74" s="161">
        <f t="shared" si="215"/>
        <v>0</v>
      </c>
      <c r="AG74" s="149">
        <f>IFERROR((AF74-AA74)/AA74,0)</f>
        <v>0</v>
      </c>
      <c r="AH74" s="161">
        <f t="shared" ref="AH74:AK74" si="216">SUM(AH59:AH72)</f>
        <v>0</v>
      </c>
      <c r="AI74" s="161">
        <f t="shared" si="216"/>
        <v>0</v>
      </c>
      <c r="AJ74" s="161">
        <f t="shared" si="216"/>
        <v>0</v>
      </c>
      <c r="AK74" s="161">
        <f t="shared" si="216"/>
        <v>0</v>
      </c>
      <c r="AL74" s="149">
        <f t="shared" si="180"/>
        <v>0</v>
      </c>
      <c r="AM74" s="161">
        <f t="shared" ref="AM74:AP74" si="217">SUM(AM59:AM72)</f>
        <v>0</v>
      </c>
      <c r="AN74" s="161">
        <f t="shared" si="217"/>
        <v>0</v>
      </c>
      <c r="AO74" s="161">
        <f t="shared" si="217"/>
        <v>0</v>
      </c>
      <c r="AP74" s="161">
        <f t="shared" si="217"/>
        <v>0</v>
      </c>
      <c r="AQ74" s="149">
        <f t="shared" si="182"/>
        <v>0</v>
      </c>
      <c r="AR74" s="161">
        <f t="shared" ref="AR74:AU74" si="218">SUM(AR59:AR72)</f>
        <v>0</v>
      </c>
      <c r="AS74" s="161">
        <f t="shared" si="218"/>
        <v>0</v>
      </c>
      <c r="AT74" s="161">
        <f t="shared" si="218"/>
        <v>0</v>
      </c>
      <c r="AU74" s="161">
        <f t="shared" si="218"/>
        <v>0</v>
      </c>
      <c r="AV74" s="149">
        <f t="shared" si="184"/>
        <v>0</v>
      </c>
      <c r="AW74" s="145">
        <f>SUM(AW59:AW72)</f>
        <v>0</v>
      </c>
      <c r="AX74" s="153">
        <f t="shared" si="186"/>
        <v>0</v>
      </c>
    </row>
    <row r="75" spans="1:50" ht="15" customHeight="1"/>
    <row r="76" spans="1:50" ht="15.6">
      <c r="B76" s="332" t="s">
        <v>53</v>
      </c>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row>
    <row r="77" spans="1:50" ht="5.45" customHeight="1" outlineLevel="1">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row>
    <row r="78" spans="1:50" outlineLevel="1">
      <c r="B78" s="359"/>
      <c r="C78" s="344" t="s">
        <v>93</v>
      </c>
      <c r="D78" s="347" t="s">
        <v>106</v>
      </c>
      <c r="E78" s="348"/>
      <c r="F78" s="348"/>
      <c r="G78" s="348"/>
      <c r="H78" s="348"/>
      <c r="I78" s="348"/>
      <c r="J78" s="348"/>
      <c r="K78" s="348"/>
      <c r="L78" s="348"/>
      <c r="M78" s="348"/>
      <c r="N78" s="348"/>
      <c r="O78" s="348"/>
      <c r="P78" s="348"/>
      <c r="Q78" s="349"/>
      <c r="R78" s="347"/>
      <c r="S78" s="348"/>
      <c r="T78" s="349"/>
      <c r="U78" s="355" t="str">
        <f xml:space="preserve"> D79&amp;" - "&amp;R79</f>
        <v>2019 - 2023</v>
      </c>
      <c r="V78" s="356"/>
      <c r="X78" s="347" t="s">
        <v>107</v>
      </c>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9"/>
    </row>
    <row r="79" spans="1:50" outlineLevel="1">
      <c r="B79" s="360"/>
      <c r="C79" s="345"/>
      <c r="D79" s="347">
        <f>$C$3-5</f>
        <v>2019</v>
      </c>
      <c r="E79" s="349"/>
      <c r="F79" s="347">
        <f>$C$3-4</f>
        <v>2020</v>
      </c>
      <c r="G79" s="348"/>
      <c r="H79" s="349"/>
      <c r="I79" s="347">
        <f>$C$3-3</f>
        <v>2021</v>
      </c>
      <c r="J79" s="348"/>
      <c r="K79" s="349"/>
      <c r="L79" s="347">
        <f>$C$3-2</f>
        <v>2022</v>
      </c>
      <c r="M79" s="348"/>
      <c r="N79" s="349"/>
      <c r="O79" s="347" t="str">
        <f>$C$3-1&amp;""&amp;" ("&amp;"Σεπ"&amp;")"</f>
        <v>2023 (Σεπ)</v>
      </c>
      <c r="P79" s="348"/>
      <c r="Q79" s="349"/>
      <c r="R79" s="347">
        <f>$C$3-1</f>
        <v>2023</v>
      </c>
      <c r="S79" s="348"/>
      <c r="T79" s="349"/>
      <c r="U79" s="357"/>
      <c r="V79" s="358"/>
      <c r="X79" s="347">
        <f>$C$3</f>
        <v>2024</v>
      </c>
      <c r="Y79" s="348"/>
      <c r="Z79" s="348"/>
      <c r="AA79" s="348"/>
      <c r="AB79" s="349"/>
      <c r="AC79" s="347">
        <f>$C$3+1</f>
        <v>2025</v>
      </c>
      <c r="AD79" s="348"/>
      <c r="AE79" s="348"/>
      <c r="AF79" s="348"/>
      <c r="AG79" s="349"/>
      <c r="AH79" s="347">
        <f>$C$3+2</f>
        <v>2026</v>
      </c>
      <c r="AI79" s="348"/>
      <c r="AJ79" s="348"/>
      <c r="AK79" s="348"/>
      <c r="AL79" s="349"/>
      <c r="AM79" s="347">
        <f>$C$3+3</f>
        <v>2027</v>
      </c>
      <c r="AN79" s="348"/>
      <c r="AO79" s="348"/>
      <c r="AP79" s="348"/>
      <c r="AQ79" s="349"/>
      <c r="AR79" s="347">
        <f>$C$3+4</f>
        <v>2028</v>
      </c>
      <c r="AS79" s="348"/>
      <c r="AT79" s="348"/>
      <c r="AU79" s="348"/>
      <c r="AV79" s="349"/>
      <c r="AW79" s="337" t="str">
        <f>X79&amp;" - "&amp;AR79</f>
        <v>2024 - 2028</v>
      </c>
      <c r="AX79" s="363"/>
    </row>
    <row r="80" spans="1:50" ht="43.5" outlineLevel="1">
      <c r="B80" s="361"/>
      <c r="C80" s="346"/>
      <c r="D80" s="54" t="s">
        <v>108</v>
      </c>
      <c r="E80" s="55" t="s">
        <v>109</v>
      </c>
      <c r="F80" s="54" t="s">
        <v>108</v>
      </c>
      <c r="G80" s="9" t="s">
        <v>109</v>
      </c>
      <c r="H80" s="55" t="s">
        <v>110</v>
      </c>
      <c r="I80" s="54" t="s">
        <v>108</v>
      </c>
      <c r="J80" s="9" t="s">
        <v>109</v>
      </c>
      <c r="K80" s="55" t="s">
        <v>110</v>
      </c>
      <c r="L80" s="54" t="s">
        <v>108</v>
      </c>
      <c r="M80" s="9" t="s">
        <v>109</v>
      </c>
      <c r="N80" s="55" t="s">
        <v>110</v>
      </c>
      <c r="O80" s="54" t="s">
        <v>108</v>
      </c>
      <c r="P80" s="9" t="s">
        <v>109</v>
      </c>
      <c r="Q80" s="55" t="s">
        <v>110</v>
      </c>
      <c r="R80" s="54" t="s">
        <v>108</v>
      </c>
      <c r="S80" s="9" t="s">
        <v>109</v>
      </c>
      <c r="T80" s="55" t="s">
        <v>110</v>
      </c>
      <c r="U80" s="9" t="s">
        <v>111</v>
      </c>
      <c r="V80" s="48" t="s">
        <v>112</v>
      </c>
      <c r="X80" s="54" t="s">
        <v>124</v>
      </c>
      <c r="Y80" s="87" t="s">
        <v>125</v>
      </c>
      <c r="Z80" s="87" t="s">
        <v>126</v>
      </c>
      <c r="AA80" s="9" t="s">
        <v>127</v>
      </c>
      <c r="AB80" s="55" t="s">
        <v>110</v>
      </c>
      <c r="AC80" s="54" t="s">
        <v>124</v>
      </c>
      <c r="AD80" s="87" t="s">
        <v>125</v>
      </c>
      <c r="AE80" s="87" t="s">
        <v>126</v>
      </c>
      <c r="AF80" s="9" t="s">
        <v>127</v>
      </c>
      <c r="AG80" s="55" t="s">
        <v>110</v>
      </c>
      <c r="AH80" s="54" t="s">
        <v>124</v>
      </c>
      <c r="AI80" s="87" t="s">
        <v>125</v>
      </c>
      <c r="AJ80" s="87" t="s">
        <v>126</v>
      </c>
      <c r="AK80" s="9" t="s">
        <v>127</v>
      </c>
      <c r="AL80" s="55" t="s">
        <v>110</v>
      </c>
      <c r="AM80" s="54" t="s">
        <v>124</v>
      </c>
      <c r="AN80" s="87" t="s">
        <v>125</v>
      </c>
      <c r="AO80" s="87" t="s">
        <v>126</v>
      </c>
      <c r="AP80" s="9" t="s">
        <v>127</v>
      </c>
      <c r="AQ80" s="55" t="s">
        <v>110</v>
      </c>
      <c r="AR80" s="54" t="s">
        <v>124</v>
      </c>
      <c r="AS80" s="87" t="s">
        <v>125</v>
      </c>
      <c r="AT80" s="87" t="s">
        <v>126</v>
      </c>
      <c r="AU80" s="9" t="s">
        <v>127</v>
      </c>
      <c r="AV80" s="55" t="s">
        <v>110</v>
      </c>
      <c r="AW80" s="54" t="s">
        <v>111</v>
      </c>
      <c r="AX80" s="281" t="s">
        <v>112</v>
      </c>
    </row>
    <row r="81" spans="1:50" outlineLevel="1">
      <c r="B81" s="40" t="s">
        <v>74</v>
      </c>
      <c r="C81" s="221" t="s">
        <v>94</v>
      </c>
      <c r="D81" s="58">
        <v>74</v>
      </c>
      <c r="E81" s="220">
        <v>3044</v>
      </c>
      <c r="F81" s="58">
        <v>95</v>
      </c>
      <c r="G81" s="132">
        <f>E81+F81</f>
        <v>3139</v>
      </c>
      <c r="H81" s="157">
        <f t="shared" ref="H81:H94" si="219">IFERROR((G81-E81)/E81,0)</f>
        <v>3.1208935611038109E-2</v>
      </c>
      <c r="I81" s="58">
        <v>87</v>
      </c>
      <c r="J81" s="132">
        <f t="shared" ref="J81:J94" si="220">G81+I81</f>
        <v>3226</v>
      </c>
      <c r="K81" s="157">
        <f t="shared" ref="K81:K96" si="221">IFERROR((J81-G81)/G81,0)</f>
        <v>2.7715833067856004E-2</v>
      </c>
      <c r="L81" s="58">
        <v>65</v>
      </c>
      <c r="M81" s="132">
        <f t="shared" ref="M81" si="222">J81+L81</f>
        <v>3291</v>
      </c>
      <c r="N81" s="157">
        <f t="shared" ref="N81:N96" si="223">IFERROR((M81-J81)/J81,0)</f>
        <v>2.0148791072535647E-2</v>
      </c>
      <c r="O81" s="58">
        <v>12</v>
      </c>
      <c r="P81" s="30"/>
      <c r="Q81" s="123"/>
      <c r="R81" s="58">
        <v>30</v>
      </c>
      <c r="S81" s="132">
        <f t="shared" ref="S81" si="224">M81+R81</f>
        <v>3321</v>
      </c>
      <c r="T81" s="157">
        <f t="shared" ref="T81" si="225">IFERROR((S81-M81)/M81,0)</f>
        <v>9.1157702825888781E-3</v>
      </c>
      <c r="U81" s="152">
        <f t="shared" ref="U81" si="226">D81+F81+I81+L81+R81</f>
        <v>351</v>
      </c>
      <c r="V81" s="153">
        <f t="shared" ref="V81" si="227">IFERROR((S81/E81)^(1/4)-1,0)</f>
        <v>2.2012145333426325E-2</v>
      </c>
      <c r="X81" s="158">
        <f>Y81+Z81</f>
        <v>32</v>
      </c>
      <c r="Y81" s="6">
        <v>32</v>
      </c>
      <c r="Z81" s="6">
        <v>0</v>
      </c>
      <c r="AA81" s="132">
        <f t="shared" ref="AA81" si="228">S81+X81</f>
        <v>3353</v>
      </c>
      <c r="AB81" s="157">
        <f t="shared" ref="AB81" si="229">IFERROR((AA81-S81)/S81,0)</f>
        <v>9.6356519120746765E-3</v>
      </c>
      <c r="AC81" s="158">
        <f>AD81+AE81</f>
        <v>31</v>
      </c>
      <c r="AD81" s="6">
        <v>31</v>
      </c>
      <c r="AE81" s="6">
        <v>0</v>
      </c>
      <c r="AF81" s="132">
        <f t="shared" ref="AF81" si="230">AA81+AC81</f>
        <v>3384</v>
      </c>
      <c r="AG81" s="147">
        <f t="shared" ref="AG81" si="231">IFERROR((AF81-AA81)/AA81,0)</f>
        <v>9.2454518341783479E-3</v>
      </c>
      <c r="AH81" s="158">
        <f>AI81+AJ81</f>
        <v>31</v>
      </c>
      <c r="AI81" s="6">
        <v>31</v>
      </c>
      <c r="AJ81" s="6">
        <v>0</v>
      </c>
      <c r="AK81" s="132">
        <f t="shared" ref="AK81" si="232">AF81+AH81</f>
        <v>3415</v>
      </c>
      <c r="AL81" s="147">
        <f t="shared" ref="AL81:AL96" si="233">IFERROR((AK81-AF81)/AF81,0)</f>
        <v>9.1607565011820324E-3</v>
      </c>
      <c r="AM81" s="158">
        <f>AN81+AO81</f>
        <v>29</v>
      </c>
      <c r="AN81" s="6">
        <v>29</v>
      </c>
      <c r="AO81" s="6">
        <v>0</v>
      </c>
      <c r="AP81" s="132">
        <f t="shared" ref="AP81" si="234">AK81+AM81</f>
        <v>3444</v>
      </c>
      <c r="AQ81" s="147">
        <f t="shared" ref="AQ81:AQ96" si="235">IFERROR((AP81-AK81)/AK81,0)</f>
        <v>8.4919472913616394E-3</v>
      </c>
      <c r="AR81" s="158">
        <f>AS81+AT81</f>
        <v>18</v>
      </c>
      <c r="AS81" s="6">
        <v>18</v>
      </c>
      <c r="AT81" s="6">
        <v>0</v>
      </c>
      <c r="AU81" s="132">
        <f t="shared" ref="AU81" si="236">AP81+AR81</f>
        <v>3462</v>
      </c>
      <c r="AV81" s="147">
        <f t="shared" ref="AV81:AV96" si="237">IFERROR((AU81-AP81)/AP81,0)</f>
        <v>5.2264808362369342E-3</v>
      </c>
      <c r="AW81" s="152">
        <f t="shared" ref="AW81" si="238">X81+AC81+AH81+AM81+AR81</f>
        <v>141</v>
      </c>
      <c r="AX81" s="153">
        <f>IFERROR((AU81/AA81)^(1/4)-1,0)</f>
        <v>8.0298147305739587E-3</v>
      </c>
    </row>
    <row r="82" spans="1:50" outlineLevel="1">
      <c r="B82" s="40" t="s">
        <v>75</v>
      </c>
      <c r="C82" s="221" t="s">
        <v>94</v>
      </c>
      <c r="D82" s="58">
        <v>28</v>
      </c>
      <c r="E82" s="220">
        <v>190</v>
      </c>
      <c r="F82" s="58">
        <v>13</v>
      </c>
      <c r="G82" s="132">
        <f t="shared" ref="G82:G94" si="239">E82+F82</f>
        <v>203</v>
      </c>
      <c r="H82" s="157">
        <f t="shared" si="219"/>
        <v>6.8421052631578952E-2</v>
      </c>
      <c r="I82" s="58">
        <v>13</v>
      </c>
      <c r="J82" s="132">
        <f t="shared" si="220"/>
        <v>216</v>
      </c>
      <c r="K82" s="157">
        <f t="shared" si="221"/>
        <v>6.4039408866995079E-2</v>
      </c>
      <c r="L82" s="58">
        <v>12</v>
      </c>
      <c r="M82" s="132">
        <f t="shared" ref="M82:M94" si="240">J82+L82</f>
        <v>228</v>
      </c>
      <c r="N82" s="157">
        <f t="shared" ref="N82:N94" si="241">IFERROR((M82-J82)/J82,0)</f>
        <v>5.5555555555555552E-2</v>
      </c>
      <c r="O82" s="58">
        <v>9</v>
      </c>
      <c r="P82" s="30"/>
      <c r="Q82" s="123"/>
      <c r="R82" s="58">
        <v>8</v>
      </c>
      <c r="S82" s="132">
        <f t="shared" ref="S82:S94" si="242">M82+R82</f>
        <v>236</v>
      </c>
      <c r="T82" s="157">
        <f t="shared" ref="T82:T94" si="243">IFERROR((S82-M82)/M82,0)</f>
        <v>3.5087719298245612E-2</v>
      </c>
      <c r="U82" s="152">
        <f t="shared" ref="U82:U94" si="244">D82+F82+I82+L82+R82</f>
        <v>74</v>
      </c>
      <c r="V82" s="153">
        <f t="shared" ref="V82:V94" si="245">IFERROR((S82/E82)^(1/4)-1,0)</f>
        <v>5.5697761076737295E-2</v>
      </c>
      <c r="X82" s="158">
        <f t="shared" ref="X82:X94" si="246">Y82+Z82</f>
        <v>4</v>
      </c>
      <c r="Y82" s="6">
        <v>4</v>
      </c>
      <c r="Z82" s="6">
        <v>0</v>
      </c>
      <c r="AA82" s="132">
        <f t="shared" ref="AA82:AA94" si="247">S82+X82</f>
        <v>240</v>
      </c>
      <c r="AB82" s="157">
        <f t="shared" ref="AB82:AB94" si="248">IFERROR((AA82-S82)/S82,0)</f>
        <v>1.6949152542372881E-2</v>
      </c>
      <c r="AC82" s="158">
        <f t="shared" ref="AC82:AC94" si="249">AD82+AE82</f>
        <v>4</v>
      </c>
      <c r="AD82" s="6">
        <v>4</v>
      </c>
      <c r="AE82" s="6">
        <v>0</v>
      </c>
      <c r="AF82" s="132">
        <f t="shared" ref="AF82:AF94" si="250">AA82+AC82</f>
        <v>244</v>
      </c>
      <c r="AG82" s="147">
        <f t="shared" ref="AG82:AG94" si="251">IFERROR((AF82-AA82)/AA82,0)</f>
        <v>1.6666666666666666E-2</v>
      </c>
      <c r="AH82" s="158">
        <f t="shared" ref="AH82:AH94" si="252">AI82+AJ82</f>
        <v>4</v>
      </c>
      <c r="AI82" s="6">
        <v>4</v>
      </c>
      <c r="AJ82" s="6">
        <v>0</v>
      </c>
      <c r="AK82" s="132">
        <f t="shared" ref="AK82:AK94" si="253">AF82+AH82</f>
        <v>248</v>
      </c>
      <c r="AL82" s="147">
        <f t="shared" ref="AL82:AL94" si="254">IFERROR((AK82-AF82)/AF82,0)</f>
        <v>1.6393442622950821E-2</v>
      </c>
      <c r="AM82" s="158">
        <f t="shared" ref="AM82:AM94" si="255">AN82+AO82</f>
        <v>4</v>
      </c>
      <c r="AN82" s="6">
        <v>4</v>
      </c>
      <c r="AO82" s="6">
        <v>0</v>
      </c>
      <c r="AP82" s="132">
        <f t="shared" ref="AP82:AP94" si="256">AK82+AM82</f>
        <v>252</v>
      </c>
      <c r="AQ82" s="147">
        <f t="shared" ref="AQ82:AQ94" si="257">IFERROR((AP82-AK82)/AK82,0)</f>
        <v>1.6129032258064516E-2</v>
      </c>
      <c r="AR82" s="158">
        <f t="shared" ref="AR82:AR94" si="258">AS82+AT82</f>
        <v>3</v>
      </c>
      <c r="AS82" s="6">
        <v>3</v>
      </c>
      <c r="AT82" s="6">
        <v>0</v>
      </c>
      <c r="AU82" s="132">
        <f t="shared" ref="AU82:AU94" si="259">AP82+AR82</f>
        <v>255</v>
      </c>
      <c r="AV82" s="147">
        <f t="shared" ref="AV82:AV94" si="260">IFERROR((AU82-AP82)/AP82,0)</f>
        <v>1.1904761904761904E-2</v>
      </c>
      <c r="AW82" s="152">
        <f t="shared" ref="AW82:AW94" si="261">X82+AC82+AH82+AM82+AR82</f>
        <v>19</v>
      </c>
      <c r="AX82" s="153">
        <f t="shared" ref="AX82:AX94" si="262">IFERROR((AU82/AA82)^(1/4)-1,0)</f>
        <v>1.5271592434465298E-2</v>
      </c>
    </row>
    <row r="83" spans="1:50" outlineLevel="1">
      <c r="B83" s="40" t="s">
        <v>76</v>
      </c>
      <c r="C83" s="221" t="s">
        <v>94</v>
      </c>
      <c r="D83" s="58">
        <v>16</v>
      </c>
      <c r="E83" s="220">
        <v>48</v>
      </c>
      <c r="F83" s="58">
        <v>9</v>
      </c>
      <c r="G83" s="132">
        <f t="shared" si="239"/>
        <v>57</v>
      </c>
      <c r="H83" s="157">
        <f t="shared" si="219"/>
        <v>0.1875</v>
      </c>
      <c r="I83" s="58">
        <v>25</v>
      </c>
      <c r="J83" s="132">
        <f t="shared" si="220"/>
        <v>82</v>
      </c>
      <c r="K83" s="157">
        <f t="shared" si="221"/>
        <v>0.43859649122807015</v>
      </c>
      <c r="L83" s="58">
        <v>4</v>
      </c>
      <c r="M83" s="132">
        <f t="shared" si="240"/>
        <v>86</v>
      </c>
      <c r="N83" s="157">
        <f t="shared" si="241"/>
        <v>4.878048780487805E-2</v>
      </c>
      <c r="O83" s="58">
        <v>1</v>
      </c>
      <c r="P83" s="30"/>
      <c r="Q83" s="123"/>
      <c r="R83" s="58">
        <v>3</v>
      </c>
      <c r="S83" s="132">
        <f t="shared" si="242"/>
        <v>89</v>
      </c>
      <c r="T83" s="157">
        <f t="shared" si="243"/>
        <v>3.4883720930232558E-2</v>
      </c>
      <c r="U83" s="152">
        <f t="shared" si="244"/>
        <v>57</v>
      </c>
      <c r="V83" s="153">
        <f t="shared" si="245"/>
        <v>0.16690954513650391</v>
      </c>
      <c r="X83" s="158">
        <f t="shared" si="246"/>
        <v>4</v>
      </c>
      <c r="Y83" s="6">
        <v>3</v>
      </c>
      <c r="Z83" s="6">
        <v>1</v>
      </c>
      <c r="AA83" s="132">
        <f t="shared" si="247"/>
        <v>93</v>
      </c>
      <c r="AB83" s="157">
        <f t="shared" si="248"/>
        <v>4.49438202247191E-2</v>
      </c>
      <c r="AC83" s="158">
        <f t="shared" si="249"/>
        <v>4</v>
      </c>
      <c r="AD83" s="6">
        <v>2</v>
      </c>
      <c r="AE83" s="6">
        <v>2</v>
      </c>
      <c r="AF83" s="132">
        <f t="shared" si="250"/>
        <v>97</v>
      </c>
      <c r="AG83" s="147">
        <f t="shared" si="251"/>
        <v>4.3010752688172046E-2</v>
      </c>
      <c r="AH83" s="158">
        <f t="shared" si="252"/>
        <v>4</v>
      </c>
      <c r="AI83" s="6">
        <v>4</v>
      </c>
      <c r="AJ83" s="6">
        <v>0</v>
      </c>
      <c r="AK83" s="132">
        <f t="shared" si="253"/>
        <v>101</v>
      </c>
      <c r="AL83" s="147">
        <f t="shared" si="254"/>
        <v>4.1237113402061855E-2</v>
      </c>
      <c r="AM83" s="158">
        <f t="shared" si="255"/>
        <v>4</v>
      </c>
      <c r="AN83" s="6">
        <v>2</v>
      </c>
      <c r="AO83" s="6">
        <v>2</v>
      </c>
      <c r="AP83" s="132">
        <f t="shared" si="256"/>
        <v>105</v>
      </c>
      <c r="AQ83" s="147">
        <f t="shared" si="257"/>
        <v>3.9603960396039604E-2</v>
      </c>
      <c r="AR83" s="158">
        <f t="shared" si="258"/>
        <v>2</v>
      </c>
      <c r="AS83" s="6">
        <v>2</v>
      </c>
      <c r="AT83" s="6">
        <v>0</v>
      </c>
      <c r="AU83" s="132">
        <f t="shared" si="259"/>
        <v>107</v>
      </c>
      <c r="AV83" s="147">
        <f t="shared" si="260"/>
        <v>1.9047619047619049E-2</v>
      </c>
      <c r="AW83" s="152">
        <f t="shared" si="261"/>
        <v>18</v>
      </c>
      <c r="AX83" s="153">
        <f t="shared" si="262"/>
        <v>3.5679088096692846E-2</v>
      </c>
    </row>
    <row r="84" spans="1:50" outlineLevel="1">
      <c r="B84" s="40" t="s">
        <v>77</v>
      </c>
      <c r="C84" s="221" t="s">
        <v>94</v>
      </c>
      <c r="D84" s="58">
        <v>7</v>
      </c>
      <c r="E84" s="220">
        <v>239</v>
      </c>
      <c r="F84" s="58">
        <v>2</v>
      </c>
      <c r="G84" s="132">
        <f t="shared" si="239"/>
        <v>241</v>
      </c>
      <c r="H84" s="157">
        <f t="shared" si="219"/>
        <v>8.368200836820083E-3</v>
      </c>
      <c r="I84" s="58">
        <v>3</v>
      </c>
      <c r="J84" s="132">
        <f t="shared" si="220"/>
        <v>244</v>
      </c>
      <c r="K84" s="157">
        <f t="shared" si="221"/>
        <v>1.2448132780082987E-2</v>
      </c>
      <c r="L84" s="58">
        <v>4</v>
      </c>
      <c r="M84" s="132">
        <f t="shared" si="240"/>
        <v>248</v>
      </c>
      <c r="N84" s="157">
        <f t="shared" si="241"/>
        <v>1.6393442622950821E-2</v>
      </c>
      <c r="O84" s="58">
        <v>1</v>
      </c>
      <c r="P84" s="30"/>
      <c r="Q84" s="123"/>
      <c r="R84" s="58">
        <v>2</v>
      </c>
      <c r="S84" s="132">
        <f t="shared" si="242"/>
        <v>250</v>
      </c>
      <c r="T84" s="157">
        <f t="shared" si="243"/>
        <v>8.0645161290322578E-3</v>
      </c>
      <c r="U84" s="152">
        <f t="shared" si="244"/>
        <v>18</v>
      </c>
      <c r="V84" s="153">
        <f t="shared" si="245"/>
        <v>1.131285325636644E-2</v>
      </c>
      <c r="X84" s="158">
        <f t="shared" si="246"/>
        <v>3</v>
      </c>
      <c r="Y84" s="6">
        <v>3</v>
      </c>
      <c r="Z84" s="6">
        <v>0</v>
      </c>
      <c r="AA84" s="132">
        <f t="shared" si="247"/>
        <v>253</v>
      </c>
      <c r="AB84" s="157">
        <f t="shared" si="248"/>
        <v>1.2E-2</v>
      </c>
      <c r="AC84" s="158">
        <f t="shared" si="249"/>
        <v>3</v>
      </c>
      <c r="AD84" s="6">
        <v>3</v>
      </c>
      <c r="AE84" s="6">
        <v>0</v>
      </c>
      <c r="AF84" s="132">
        <f t="shared" si="250"/>
        <v>256</v>
      </c>
      <c r="AG84" s="147">
        <f t="shared" si="251"/>
        <v>1.1857707509881422E-2</v>
      </c>
      <c r="AH84" s="158">
        <f t="shared" si="252"/>
        <v>2</v>
      </c>
      <c r="AI84" s="6">
        <v>2</v>
      </c>
      <c r="AJ84" s="6">
        <v>0</v>
      </c>
      <c r="AK84" s="132">
        <f t="shared" si="253"/>
        <v>258</v>
      </c>
      <c r="AL84" s="147">
        <f t="shared" si="254"/>
        <v>7.8125E-3</v>
      </c>
      <c r="AM84" s="158">
        <f t="shared" si="255"/>
        <v>2</v>
      </c>
      <c r="AN84" s="6">
        <v>2</v>
      </c>
      <c r="AO84" s="6">
        <v>0</v>
      </c>
      <c r="AP84" s="132">
        <f t="shared" si="256"/>
        <v>260</v>
      </c>
      <c r="AQ84" s="147">
        <f t="shared" si="257"/>
        <v>7.7519379844961239E-3</v>
      </c>
      <c r="AR84" s="158">
        <f t="shared" si="258"/>
        <v>1</v>
      </c>
      <c r="AS84" s="6">
        <v>1</v>
      </c>
      <c r="AT84" s="6">
        <v>0</v>
      </c>
      <c r="AU84" s="132">
        <f t="shared" si="259"/>
        <v>261</v>
      </c>
      <c r="AV84" s="147">
        <f t="shared" si="260"/>
        <v>3.8461538461538464E-3</v>
      </c>
      <c r="AW84" s="152">
        <f t="shared" si="261"/>
        <v>11</v>
      </c>
      <c r="AX84" s="153">
        <f t="shared" si="262"/>
        <v>7.8130938100908764E-3</v>
      </c>
    </row>
    <row r="85" spans="1:50" outlineLevel="1">
      <c r="B85" s="40" t="s">
        <v>78</v>
      </c>
      <c r="C85" s="221" t="s">
        <v>94</v>
      </c>
      <c r="D85" s="58">
        <v>17</v>
      </c>
      <c r="E85" s="220">
        <v>156</v>
      </c>
      <c r="F85" s="58">
        <v>23</v>
      </c>
      <c r="G85" s="132">
        <f t="shared" si="239"/>
        <v>179</v>
      </c>
      <c r="H85" s="157">
        <f t="shared" si="219"/>
        <v>0.14743589743589744</v>
      </c>
      <c r="I85" s="58">
        <v>12</v>
      </c>
      <c r="J85" s="132">
        <f t="shared" si="220"/>
        <v>191</v>
      </c>
      <c r="K85" s="157">
        <f t="shared" si="221"/>
        <v>6.7039106145251395E-2</v>
      </c>
      <c r="L85" s="58">
        <v>8</v>
      </c>
      <c r="M85" s="132">
        <f t="shared" si="240"/>
        <v>199</v>
      </c>
      <c r="N85" s="157">
        <f t="shared" si="241"/>
        <v>4.1884816753926704E-2</v>
      </c>
      <c r="O85" s="58">
        <v>5</v>
      </c>
      <c r="P85" s="30"/>
      <c r="Q85" s="123"/>
      <c r="R85" s="58">
        <v>8</v>
      </c>
      <c r="S85" s="132">
        <f t="shared" si="242"/>
        <v>207</v>
      </c>
      <c r="T85" s="157">
        <f t="shared" si="243"/>
        <v>4.0201005025125629E-2</v>
      </c>
      <c r="U85" s="152">
        <f t="shared" si="244"/>
        <v>68</v>
      </c>
      <c r="V85" s="153">
        <f t="shared" si="245"/>
        <v>7.3276046356414604E-2</v>
      </c>
      <c r="X85" s="158">
        <f t="shared" si="246"/>
        <v>6</v>
      </c>
      <c r="Y85" s="6">
        <v>5</v>
      </c>
      <c r="Z85" s="6">
        <v>1</v>
      </c>
      <c r="AA85" s="132">
        <f t="shared" si="247"/>
        <v>213</v>
      </c>
      <c r="AB85" s="157">
        <f t="shared" si="248"/>
        <v>2.8985507246376812E-2</v>
      </c>
      <c r="AC85" s="158">
        <f t="shared" si="249"/>
        <v>6</v>
      </c>
      <c r="AD85" s="6">
        <v>6</v>
      </c>
      <c r="AE85" s="6">
        <v>0</v>
      </c>
      <c r="AF85" s="132">
        <f t="shared" si="250"/>
        <v>219</v>
      </c>
      <c r="AG85" s="147">
        <f t="shared" si="251"/>
        <v>2.8169014084507043E-2</v>
      </c>
      <c r="AH85" s="158">
        <f t="shared" si="252"/>
        <v>4</v>
      </c>
      <c r="AI85" s="6">
        <v>4</v>
      </c>
      <c r="AJ85" s="6">
        <v>0</v>
      </c>
      <c r="AK85" s="132">
        <f t="shared" si="253"/>
        <v>223</v>
      </c>
      <c r="AL85" s="147">
        <f t="shared" si="254"/>
        <v>1.8264840182648401E-2</v>
      </c>
      <c r="AM85" s="158">
        <f t="shared" si="255"/>
        <v>5</v>
      </c>
      <c r="AN85" s="6">
        <v>5</v>
      </c>
      <c r="AO85" s="6">
        <v>0</v>
      </c>
      <c r="AP85" s="132">
        <f t="shared" si="256"/>
        <v>228</v>
      </c>
      <c r="AQ85" s="147">
        <f t="shared" si="257"/>
        <v>2.2421524663677129E-2</v>
      </c>
      <c r="AR85" s="158">
        <f t="shared" si="258"/>
        <v>3</v>
      </c>
      <c r="AS85" s="6">
        <v>3</v>
      </c>
      <c r="AT85" s="6">
        <v>0</v>
      </c>
      <c r="AU85" s="132">
        <f t="shared" si="259"/>
        <v>231</v>
      </c>
      <c r="AV85" s="147">
        <f t="shared" si="260"/>
        <v>1.3157894736842105E-2</v>
      </c>
      <c r="AW85" s="152">
        <f t="shared" si="261"/>
        <v>24</v>
      </c>
      <c r="AX85" s="153">
        <f t="shared" si="262"/>
        <v>2.0488451000854502E-2</v>
      </c>
    </row>
    <row r="86" spans="1:50" outlineLevel="1">
      <c r="B86" s="40" t="s">
        <v>79</v>
      </c>
      <c r="C86" s="221" t="s">
        <v>94</v>
      </c>
      <c r="D86" s="58">
        <v>9</v>
      </c>
      <c r="E86" s="220">
        <v>532</v>
      </c>
      <c r="F86" s="58">
        <v>19</v>
      </c>
      <c r="G86" s="132">
        <f t="shared" si="239"/>
        <v>551</v>
      </c>
      <c r="H86" s="157">
        <f t="shared" si="219"/>
        <v>3.5714285714285712E-2</v>
      </c>
      <c r="I86" s="58">
        <v>18</v>
      </c>
      <c r="J86" s="132">
        <f t="shared" si="220"/>
        <v>569</v>
      </c>
      <c r="K86" s="157">
        <f t="shared" si="221"/>
        <v>3.2667876588021776E-2</v>
      </c>
      <c r="L86" s="58">
        <v>15</v>
      </c>
      <c r="M86" s="132">
        <f t="shared" si="240"/>
        <v>584</v>
      </c>
      <c r="N86" s="157">
        <f t="shared" si="241"/>
        <v>2.6362038664323375E-2</v>
      </c>
      <c r="O86" s="58">
        <v>7</v>
      </c>
      <c r="P86" s="30"/>
      <c r="Q86" s="123"/>
      <c r="R86" s="58">
        <v>12</v>
      </c>
      <c r="S86" s="132">
        <f t="shared" si="242"/>
        <v>596</v>
      </c>
      <c r="T86" s="157">
        <f t="shared" si="243"/>
        <v>2.0547945205479451E-2</v>
      </c>
      <c r="U86" s="152">
        <f t="shared" si="244"/>
        <v>73</v>
      </c>
      <c r="V86" s="153">
        <f t="shared" si="245"/>
        <v>2.8806399083584955E-2</v>
      </c>
      <c r="X86" s="158">
        <f t="shared" si="246"/>
        <v>7</v>
      </c>
      <c r="Y86" s="6">
        <v>7</v>
      </c>
      <c r="Z86" s="6">
        <v>0</v>
      </c>
      <c r="AA86" s="132">
        <f t="shared" si="247"/>
        <v>603</v>
      </c>
      <c r="AB86" s="157">
        <f t="shared" si="248"/>
        <v>1.1744966442953021E-2</v>
      </c>
      <c r="AC86" s="158">
        <f t="shared" si="249"/>
        <v>7</v>
      </c>
      <c r="AD86" s="6">
        <v>7</v>
      </c>
      <c r="AE86" s="6">
        <v>0</v>
      </c>
      <c r="AF86" s="132">
        <f t="shared" si="250"/>
        <v>610</v>
      </c>
      <c r="AG86" s="147">
        <f t="shared" si="251"/>
        <v>1.1608623548922056E-2</v>
      </c>
      <c r="AH86" s="158">
        <f t="shared" si="252"/>
        <v>6</v>
      </c>
      <c r="AI86" s="6">
        <v>6</v>
      </c>
      <c r="AJ86" s="6">
        <v>0</v>
      </c>
      <c r="AK86" s="132">
        <f t="shared" si="253"/>
        <v>616</v>
      </c>
      <c r="AL86" s="147">
        <f t="shared" si="254"/>
        <v>9.8360655737704927E-3</v>
      </c>
      <c r="AM86" s="158">
        <f t="shared" si="255"/>
        <v>6</v>
      </c>
      <c r="AN86" s="6">
        <v>6</v>
      </c>
      <c r="AO86" s="6">
        <v>0</v>
      </c>
      <c r="AP86" s="132">
        <f t="shared" si="256"/>
        <v>622</v>
      </c>
      <c r="AQ86" s="147">
        <f t="shared" si="257"/>
        <v>9.74025974025974E-3</v>
      </c>
      <c r="AR86" s="158">
        <f t="shared" si="258"/>
        <v>3</v>
      </c>
      <c r="AS86" s="6">
        <v>3</v>
      </c>
      <c r="AT86" s="6">
        <v>0</v>
      </c>
      <c r="AU86" s="132">
        <f t="shared" si="259"/>
        <v>625</v>
      </c>
      <c r="AV86" s="147">
        <f t="shared" si="260"/>
        <v>4.8231511254019296E-3</v>
      </c>
      <c r="AW86" s="152">
        <f t="shared" si="261"/>
        <v>29</v>
      </c>
      <c r="AX86" s="153">
        <f t="shared" si="262"/>
        <v>8.9988617284015859E-3</v>
      </c>
    </row>
    <row r="87" spans="1:50" outlineLevel="1">
      <c r="B87" s="40" t="s">
        <v>80</v>
      </c>
      <c r="C87" s="221" t="s">
        <v>94</v>
      </c>
      <c r="D87" s="58">
        <v>16</v>
      </c>
      <c r="E87" s="220">
        <v>316</v>
      </c>
      <c r="F87" s="58">
        <v>26</v>
      </c>
      <c r="G87" s="132">
        <f t="shared" si="239"/>
        <v>342</v>
      </c>
      <c r="H87" s="157">
        <f t="shared" si="219"/>
        <v>8.2278481012658222E-2</v>
      </c>
      <c r="I87" s="58">
        <v>27</v>
      </c>
      <c r="J87" s="132">
        <f t="shared" si="220"/>
        <v>369</v>
      </c>
      <c r="K87" s="157">
        <f t="shared" si="221"/>
        <v>7.8947368421052627E-2</v>
      </c>
      <c r="L87" s="58">
        <v>14</v>
      </c>
      <c r="M87" s="132">
        <f t="shared" si="240"/>
        <v>383</v>
      </c>
      <c r="N87" s="157">
        <f t="shared" si="241"/>
        <v>3.7940379403794036E-2</v>
      </c>
      <c r="O87" s="58">
        <v>5</v>
      </c>
      <c r="P87" s="30"/>
      <c r="Q87" s="123"/>
      <c r="R87" s="58">
        <v>8</v>
      </c>
      <c r="S87" s="132">
        <f t="shared" si="242"/>
        <v>391</v>
      </c>
      <c r="T87" s="157">
        <f t="shared" si="243"/>
        <v>2.0887728459530026E-2</v>
      </c>
      <c r="U87" s="152">
        <f t="shared" si="244"/>
        <v>91</v>
      </c>
      <c r="V87" s="153">
        <f t="shared" si="245"/>
        <v>5.4684148293670631E-2</v>
      </c>
      <c r="X87" s="158">
        <f t="shared" si="246"/>
        <v>8</v>
      </c>
      <c r="Y87" s="6">
        <v>7</v>
      </c>
      <c r="Z87" s="6">
        <v>1</v>
      </c>
      <c r="AA87" s="132">
        <f t="shared" si="247"/>
        <v>399</v>
      </c>
      <c r="AB87" s="157">
        <f t="shared" si="248"/>
        <v>2.0460358056265986E-2</v>
      </c>
      <c r="AC87" s="158">
        <f t="shared" si="249"/>
        <v>8</v>
      </c>
      <c r="AD87" s="6">
        <v>8</v>
      </c>
      <c r="AE87" s="6">
        <v>0</v>
      </c>
      <c r="AF87" s="132">
        <f t="shared" si="250"/>
        <v>407</v>
      </c>
      <c r="AG87" s="147">
        <f t="shared" si="251"/>
        <v>2.0050125313283207E-2</v>
      </c>
      <c r="AH87" s="158">
        <f t="shared" si="252"/>
        <v>6</v>
      </c>
      <c r="AI87" s="6">
        <v>6</v>
      </c>
      <c r="AJ87" s="6">
        <v>0</v>
      </c>
      <c r="AK87" s="132">
        <f t="shared" si="253"/>
        <v>413</v>
      </c>
      <c r="AL87" s="147">
        <f t="shared" si="254"/>
        <v>1.4742014742014743E-2</v>
      </c>
      <c r="AM87" s="158">
        <f t="shared" si="255"/>
        <v>7</v>
      </c>
      <c r="AN87" s="6">
        <v>7</v>
      </c>
      <c r="AO87" s="6">
        <v>0</v>
      </c>
      <c r="AP87" s="132">
        <f t="shared" si="256"/>
        <v>420</v>
      </c>
      <c r="AQ87" s="147">
        <f t="shared" si="257"/>
        <v>1.6949152542372881E-2</v>
      </c>
      <c r="AR87" s="158">
        <f t="shared" si="258"/>
        <v>4</v>
      </c>
      <c r="AS87" s="6">
        <v>4</v>
      </c>
      <c r="AT87" s="6">
        <v>0</v>
      </c>
      <c r="AU87" s="132">
        <f t="shared" si="259"/>
        <v>424</v>
      </c>
      <c r="AV87" s="147">
        <f t="shared" si="260"/>
        <v>9.5238095238095247E-3</v>
      </c>
      <c r="AW87" s="152">
        <f t="shared" si="261"/>
        <v>33</v>
      </c>
      <c r="AX87" s="153">
        <f t="shared" si="262"/>
        <v>1.5309010076647755E-2</v>
      </c>
    </row>
    <row r="88" spans="1:50" outlineLevel="1">
      <c r="B88" s="40" t="s">
        <v>81</v>
      </c>
      <c r="C88" s="221" t="s">
        <v>94</v>
      </c>
      <c r="D88" s="58">
        <v>5</v>
      </c>
      <c r="E88" s="220">
        <v>310</v>
      </c>
      <c r="F88" s="58">
        <v>14</v>
      </c>
      <c r="G88" s="132">
        <f t="shared" si="239"/>
        <v>324</v>
      </c>
      <c r="H88" s="157">
        <f t="shared" si="219"/>
        <v>4.5161290322580643E-2</v>
      </c>
      <c r="I88" s="58">
        <v>17</v>
      </c>
      <c r="J88" s="132">
        <f t="shared" si="220"/>
        <v>341</v>
      </c>
      <c r="K88" s="157">
        <f t="shared" si="221"/>
        <v>5.2469135802469133E-2</v>
      </c>
      <c r="L88" s="58">
        <v>11</v>
      </c>
      <c r="M88" s="132">
        <f t="shared" si="240"/>
        <v>352</v>
      </c>
      <c r="N88" s="157">
        <f t="shared" si="241"/>
        <v>3.2258064516129031E-2</v>
      </c>
      <c r="O88" s="58">
        <v>2</v>
      </c>
      <c r="P88" s="30"/>
      <c r="Q88" s="123"/>
      <c r="R88" s="58">
        <v>4</v>
      </c>
      <c r="S88" s="132">
        <f t="shared" si="242"/>
        <v>356</v>
      </c>
      <c r="T88" s="157">
        <f t="shared" si="243"/>
        <v>1.1363636363636364E-2</v>
      </c>
      <c r="U88" s="152">
        <f t="shared" si="244"/>
        <v>51</v>
      </c>
      <c r="V88" s="153">
        <f t="shared" si="245"/>
        <v>3.5194786309810322E-2</v>
      </c>
      <c r="X88" s="158">
        <f t="shared" si="246"/>
        <v>8</v>
      </c>
      <c r="Y88" s="6">
        <v>7</v>
      </c>
      <c r="Z88" s="6">
        <v>1</v>
      </c>
      <c r="AA88" s="132">
        <f t="shared" si="247"/>
        <v>364</v>
      </c>
      <c r="AB88" s="157">
        <f t="shared" si="248"/>
        <v>2.247191011235955E-2</v>
      </c>
      <c r="AC88" s="158">
        <f t="shared" si="249"/>
        <v>8</v>
      </c>
      <c r="AD88" s="6">
        <v>8</v>
      </c>
      <c r="AE88" s="6">
        <v>0</v>
      </c>
      <c r="AF88" s="132">
        <f t="shared" si="250"/>
        <v>372</v>
      </c>
      <c r="AG88" s="147">
        <f t="shared" si="251"/>
        <v>2.197802197802198E-2</v>
      </c>
      <c r="AH88" s="158">
        <f t="shared" si="252"/>
        <v>6</v>
      </c>
      <c r="AI88" s="6">
        <v>6</v>
      </c>
      <c r="AJ88" s="6">
        <v>0</v>
      </c>
      <c r="AK88" s="132">
        <f t="shared" si="253"/>
        <v>378</v>
      </c>
      <c r="AL88" s="147">
        <f t="shared" si="254"/>
        <v>1.6129032258064516E-2</v>
      </c>
      <c r="AM88" s="158">
        <f t="shared" si="255"/>
        <v>7</v>
      </c>
      <c r="AN88" s="6">
        <v>7</v>
      </c>
      <c r="AO88" s="6">
        <v>0</v>
      </c>
      <c r="AP88" s="132">
        <f t="shared" si="256"/>
        <v>385</v>
      </c>
      <c r="AQ88" s="147">
        <f t="shared" si="257"/>
        <v>1.8518518518518517E-2</v>
      </c>
      <c r="AR88" s="158">
        <f t="shared" si="258"/>
        <v>3</v>
      </c>
      <c r="AS88" s="6">
        <v>3</v>
      </c>
      <c r="AT88" s="6">
        <v>0</v>
      </c>
      <c r="AU88" s="132">
        <f t="shared" si="259"/>
        <v>388</v>
      </c>
      <c r="AV88" s="147">
        <f t="shared" si="260"/>
        <v>7.7922077922077922E-3</v>
      </c>
      <c r="AW88" s="152">
        <f t="shared" si="261"/>
        <v>32</v>
      </c>
      <c r="AX88" s="153">
        <f t="shared" si="262"/>
        <v>1.6090955212830327E-2</v>
      </c>
    </row>
    <row r="89" spans="1:50" s="43" customFormat="1" outlineLevel="1">
      <c r="A89"/>
      <c r="B89" s="40" t="s">
        <v>82</v>
      </c>
      <c r="C89" s="221" t="s">
        <v>94</v>
      </c>
      <c r="D89" s="58">
        <v>18</v>
      </c>
      <c r="E89" s="220">
        <v>219</v>
      </c>
      <c r="F89" s="58">
        <v>15</v>
      </c>
      <c r="G89" s="132">
        <f t="shared" si="239"/>
        <v>234</v>
      </c>
      <c r="H89" s="157">
        <f t="shared" si="219"/>
        <v>6.8493150684931503E-2</v>
      </c>
      <c r="I89" s="58">
        <v>27</v>
      </c>
      <c r="J89" s="132">
        <f t="shared" si="220"/>
        <v>261</v>
      </c>
      <c r="K89" s="157">
        <f t="shared" si="221"/>
        <v>0.11538461538461539</v>
      </c>
      <c r="L89" s="58">
        <v>17</v>
      </c>
      <c r="M89" s="132">
        <f t="shared" si="240"/>
        <v>278</v>
      </c>
      <c r="N89" s="157">
        <f t="shared" si="241"/>
        <v>6.5134099616858232E-2</v>
      </c>
      <c r="O89" s="58">
        <v>2</v>
      </c>
      <c r="P89" s="117"/>
      <c r="Q89" s="120"/>
      <c r="R89" s="58">
        <v>3</v>
      </c>
      <c r="S89" s="132">
        <f t="shared" si="242"/>
        <v>281</v>
      </c>
      <c r="T89" s="157">
        <f t="shared" si="243"/>
        <v>1.0791366906474821E-2</v>
      </c>
      <c r="U89" s="152">
        <f t="shared" si="244"/>
        <v>80</v>
      </c>
      <c r="V89" s="153">
        <f t="shared" si="245"/>
        <v>6.4303649293475207E-2</v>
      </c>
      <c r="W89"/>
      <c r="X89" s="158">
        <f t="shared" si="246"/>
        <v>9</v>
      </c>
      <c r="Y89" s="6">
        <v>8</v>
      </c>
      <c r="Z89" s="6">
        <v>1</v>
      </c>
      <c r="AA89" s="132">
        <f t="shared" si="247"/>
        <v>290</v>
      </c>
      <c r="AB89" s="157">
        <f t="shared" si="248"/>
        <v>3.2028469750889681E-2</v>
      </c>
      <c r="AC89" s="158">
        <f t="shared" si="249"/>
        <v>9</v>
      </c>
      <c r="AD89" s="6">
        <v>9</v>
      </c>
      <c r="AE89" s="6">
        <v>0</v>
      </c>
      <c r="AF89" s="132">
        <f t="shared" si="250"/>
        <v>299</v>
      </c>
      <c r="AG89" s="147">
        <f t="shared" si="251"/>
        <v>3.1034482758620689E-2</v>
      </c>
      <c r="AH89" s="158">
        <f t="shared" si="252"/>
        <v>8</v>
      </c>
      <c r="AI89" s="6">
        <v>8</v>
      </c>
      <c r="AJ89" s="6">
        <v>0</v>
      </c>
      <c r="AK89" s="132">
        <f t="shared" si="253"/>
        <v>307</v>
      </c>
      <c r="AL89" s="147">
        <f t="shared" si="254"/>
        <v>2.6755852842809364E-2</v>
      </c>
      <c r="AM89" s="158">
        <f t="shared" si="255"/>
        <v>7</v>
      </c>
      <c r="AN89" s="6">
        <v>7</v>
      </c>
      <c r="AO89" s="6">
        <v>0</v>
      </c>
      <c r="AP89" s="132">
        <f t="shared" si="256"/>
        <v>314</v>
      </c>
      <c r="AQ89" s="147">
        <f t="shared" si="257"/>
        <v>2.2801302931596091E-2</v>
      </c>
      <c r="AR89" s="158">
        <f t="shared" si="258"/>
        <v>4</v>
      </c>
      <c r="AS89" s="6">
        <v>4</v>
      </c>
      <c r="AT89" s="6">
        <v>0</v>
      </c>
      <c r="AU89" s="132">
        <f t="shared" si="259"/>
        <v>318</v>
      </c>
      <c r="AV89" s="147">
        <f t="shared" si="260"/>
        <v>1.2738853503184714E-2</v>
      </c>
      <c r="AW89" s="152">
        <f t="shared" si="261"/>
        <v>37</v>
      </c>
      <c r="AX89" s="153">
        <f t="shared" si="262"/>
        <v>2.3310146928705811E-2</v>
      </c>
    </row>
    <row r="90" spans="1:50" s="43" customFormat="1" outlineLevel="1">
      <c r="A90"/>
      <c r="B90" s="40" t="s">
        <v>83</v>
      </c>
      <c r="C90" s="221" t="s">
        <v>94</v>
      </c>
      <c r="D90" s="58">
        <v>17</v>
      </c>
      <c r="E90" s="220">
        <v>241</v>
      </c>
      <c r="F90" s="58">
        <v>16</v>
      </c>
      <c r="G90" s="132">
        <f t="shared" si="239"/>
        <v>257</v>
      </c>
      <c r="H90" s="157">
        <f t="shared" si="219"/>
        <v>6.6390041493775934E-2</v>
      </c>
      <c r="I90" s="58">
        <v>20</v>
      </c>
      <c r="J90" s="132">
        <f t="shared" si="220"/>
        <v>277</v>
      </c>
      <c r="K90" s="157">
        <f t="shared" si="221"/>
        <v>7.7821011673151752E-2</v>
      </c>
      <c r="L90" s="58">
        <v>10</v>
      </c>
      <c r="M90" s="132">
        <f t="shared" si="240"/>
        <v>287</v>
      </c>
      <c r="N90" s="157">
        <f t="shared" si="241"/>
        <v>3.6101083032490974E-2</v>
      </c>
      <c r="O90" s="58">
        <v>6</v>
      </c>
      <c r="P90" s="117"/>
      <c r="Q90" s="120"/>
      <c r="R90" s="58">
        <v>8</v>
      </c>
      <c r="S90" s="132">
        <f t="shared" si="242"/>
        <v>295</v>
      </c>
      <c r="T90" s="157">
        <f t="shared" si="243"/>
        <v>2.7874564459930314E-2</v>
      </c>
      <c r="U90" s="152">
        <f t="shared" si="244"/>
        <v>71</v>
      </c>
      <c r="V90" s="153">
        <f t="shared" si="245"/>
        <v>5.1843780549658547E-2</v>
      </c>
      <c r="W90"/>
      <c r="X90" s="158">
        <f t="shared" si="246"/>
        <v>6</v>
      </c>
      <c r="Y90" s="6">
        <v>6</v>
      </c>
      <c r="Z90" s="6">
        <v>0</v>
      </c>
      <c r="AA90" s="132">
        <f t="shared" si="247"/>
        <v>301</v>
      </c>
      <c r="AB90" s="157">
        <f t="shared" si="248"/>
        <v>2.0338983050847456E-2</v>
      </c>
      <c r="AC90" s="158">
        <f t="shared" si="249"/>
        <v>6</v>
      </c>
      <c r="AD90" s="6">
        <v>6</v>
      </c>
      <c r="AE90" s="6">
        <v>0</v>
      </c>
      <c r="AF90" s="132">
        <f t="shared" si="250"/>
        <v>307</v>
      </c>
      <c r="AG90" s="147">
        <f t="shared" si="251"/>
        <v>1.9933554817275746E-2</v>
      </c>
      <c r="AH90" s="158">
        <f t="shared" si="252"/>
        <v>4</v>
      </c>
      <c r="AI90" s="6">
        <v>4</v>
      </c>
      <c r="AJ90" s="6">
        <v>0</v>
      </c>
      <c r="AK90" s="132">
        <f t="shared" si="253"/>
        <v>311</v>
      </c>
      <c r="AL90" s="147">
        <f t="shared" si="254"/>
        <v>1.3029315960912053E-2</v>
      </c>
      <c r="AM90" s="158">
        <f t="shared" si="255"/>
        <v>5</v>
      </c>
      <c r="AN90" s="6">
        <v>5</v>
      </c>
      <c r="AO90" s="6">
        <v>0</v>
      </c>
      <c r="AP90" s="132">
        <f t="shared" si="256"/>
        <v>316</v>
      </c>
      <c r="AQ90" s="147">
        <f t="shared" si="257"/>
        <v>1.607717041800643E-2</v>
      </c>
      <c r="AR90" s="158">
        <f t="shared" si="258"/>
        <v>3</v>
      </c>
      <c r="AS90" s="6">
        <v>3</v>
      </c>
      <c r="AT90" s="6">
        <v>0</v>
      </c>
      <c r="AU90" s="132">
        <f t="shared" si="259"/>
        <v>319</v>
      </c>
      <c r="AV90" s="147">
        <f t="shared" si="260"/>
        <v>9.4936708860759497E-3</v>
      </c>
      <c r="AW90" s="152">
        <f t="shared" si="261"/>
        <v>24</v>
      </c>
      <c r="AX90" s="153">
        <f t="shared" si="262"/>
        <v>1.4626139840297814E-2</v>
      </c>
    </row>
    <row r="91" spans="1:50" outlineLevel="1">
      <c r="B91" s="40" t="s">
        <v>84</v>
      </c>
      <c r="C91" s="221" t="s">
        <v>94</v>
      </c>
      <c r="D91" s="58">
        <v>2</v>
      </c>
      <c r="E91" s="220">
        <v>15</v>
      </c>
      <c r="F91" s="58">
        <v>8</v>
      </c>
      <c r="G91" s="132">
        <f t="shared" si="239"/>
        <v>23</v>
      </c>
      <c r="H91" s="157">
        <f t="shared" si="219"/>
        <v>0.53333333333333333</v>
      </c>
      <c r="I91" s="58">
        <v>14</v>
      </c>
      <c r="J91" s="132">
        <f t="shared" si="220"/>
        <v>37</v>
      </c>
      <c r="K91" s="157">
        <f t="shared" si="221"/>
        <v>0.60869565217391308</v>
      </c>
      <c r="L91" s="58">
        <v>13</v>
      </c>
      <c r="M91" s="132">
        <f t="shared" si="240"/>
        <v>50</v>
      </c>
      <c r="N91" s="157">
        <f t="shared" si="241"/>
        <v>0.35135135135135137</v>
      </c>
      <c r="O91" s="58">
        <v>0</v>
      </c>
      <c r="P91" s="30"/>
      <c r="Q91" s="123"/>
      <c r="R91" s="58">
        <v>4</v>
      </c>
      <c r="S91" s="132">
        <f t="shared" si="242"/>
        <v>54</v>
      </c>
      <c r="T91" s="157">
        <f t="shared" si="243"/>
        <v>0.08</v>
      </c>
      <c r="U91" s="152">
        <f t="shared" si="244"/>
        <v>41</v>
      </c>
      <c r="V91" s="153">
        <f t="shared" si="245"/>
        <v>0.37744930799685972</v>
      </c>
      <c r="X91" s="158">
        <f t="shared" si="246"/>
        <v>2</v>
      </c>
      <c r="Y91" s="6">
        <v>0</v>
      </c>
      <c r="Z91" s="6">
        <v>2</v>
      </c>
      <c r="AA91" s="132">
        <f t="shared" si="247"/>
        <v>56</v>
      </c>
      <c r="AB91" s="157">
        <f t="shared" si="248"/>
        <v>3.7037037037037035E-2</v>
      </c>
      <c r="AC91" s="158">
        <f t="shared" si="249"/>
        <v>3</v>
      </c>
      <c r="AD91" s="6">
        <v>3</v>
      </c>
      <c r="AE91" s="6">
        <v>0</v>
      </c>
      <c r="AF91" s="132">
        <f t="shared" si="250"/>
        <v>59</v>
      </c>
      <c r="AG91" s="147">
        <f t="shared" si="251"/>
        <v>5.3571428571428568E-2</v>
      </c>
      <c r="AH91" s="158">
        <f t="shared" si="252"/>
        <v>2</v>
      </c>
      <c r="AI91" s="6">
        <v>2</v>
      </c>
      <c r="AJ91" s="6">
        <v>0</v>
      </c>
      <c r="AK91" s="132">
        <f t="shared" si="253"/>
        <v>61</v>
      </c>
      <c r="AL91" s="147">
        <f t="shared" si="254"/>
        <v>3.3898305084745763E-2</v>
      </c>
      <c r="AM91" s="158">
        <f t="shared" si="255"/>
        <v>2</v>
      </c>
      <c r="AN91" s="6">
        <v>2</v>
      </c>
      <c r="AO91" s="6">
        <v>0</v>
      </c>
      <c r="AP91" s="132">
        <f t="shared" si="256"/>
        <v>63</v>
      </c>
      <c r="AQ91" s="147">
        <f t="shared" si="257"/>
        <v>3.2786885245901641E-2</v>
      </c>
      <c r="AR91" s="158">
        <f t="shared" si="258"/>
        <v>1</v>
      </c>
      <c r="AS91" s="6">
        <v>1</v>
      </c>
      <c r="AT91" s="6">
        <v>0</v>
      </c>
      <c r="AU91" s="132">
        <f t="shared" si="259"/>
        <v>64</v>
      </c>
      <c r="AV91" s="147">
        <f t="shared" si="260"/>
        <v>1.5873015873015872E-2</v>
      </c>
      <c r="AW91" s="152">
        <f t="shared" si="261"/>
        <v>10</v>
      </c>
      <c r="AX91" s="153">
        <f t="shared" si="262"/>
        <v>3.3946307914341167E-2</v>
      </c>
    </row>
    <row r="92" spans="1:50" s="43" customFormat="1" outlineLevel="1">
      <c r="A92"/>
      <c r="B92" s="40" t="s">
        <v>86</v>
      </c>
      <c r="C92" s="221" t="s">
        <v>94</v>
      </c>
      <c r="D92" s="58">
        <v>5</v>
      </c>
      <c r="E92" s="220">
        <v>106</v>
      </c>
      <c r="F92" s="58">
        <v>4</v>
      </c>
      <c r="G92" s="132">
        <f t="shared" si="239"/>
        <v>110</v>
      </c>
      <c r="H92" s="157">
        <f t="shared" si="219"/>
        <v>3.7735849056603772E-2</v>
      </c>
      <c r="I92" s="58">
        <v>3</v>
      </c>
      <c r="J92" s="132">
        <f t="shared" si="220"/>
        <v>113</v>
      </c>
      <c r="K92" s="157">
        <f t="shared" si="221"/>
        <v>2.7272727272727271E-2</v>
      </c>
      <c r="L92" s="58">
        <v>3</v>
      </c>
      <c r="M92" s="132">
        <f t="shared" si="240"/>
        <v>116</v>
      </c>
      <c r="N92" s="157">
        <f t="shared" si="241"/>
        <v>2.6548672566371681E-2</v>
      </c>
      <c r="O92" s="58">
        <v>8</v>
      </c>
      <c r="P92" s="117"/>
      <c r="Q92" s="120"/>
      <c r="R92" s="58">
        <v>10</v>
      </c>
      <c r="S92" s="132">
        <f t="shared" si="242"/>
        <v>126</v>
      </c>
      <c r="T92" s="157">
        <f t="shared" si="243"/>
        <v>8.6206896551724144E-2</v>
      </c>
      <c r="U92" s="152">
        <f t="shared" si="244"/>
        <v>25</v>
      </c>
      <c r="V92" s="153">
        <f t="shared" si="245"/>
        <v>4.4157879090823471E-2</v>
      </c>
      <c r="W92"/>
      <c r="X92" s="158">
        <f t="shared" si="246"/>
        <v>3</v>
      </c>
      <c r="Y92" s="6">
        <v>1</v>
      </c>
      <c r="Z92" s="6">
        <v>2</v>
      </c>
      <c r="AA92" s="132">
        <f t="shared" si="247"/>
        <v>129</v>
      </c>
      <c r="AB92" s="157">
        <f t="shared" si="248"/>
        <v>2.3809523809523808E-2</v>
      </c>
      <c r="AC92" s="158">
        <f t="shared" si="249"/>
        <v>2</v>
      </c>
      <c r="AD92" s="6">
        <v>2</v>
      </c>
      <c r="AE92" s="6">
        <v>0</v>
      </c>
      <c r="AF92" s="132">
        <f t="shared" si="250"/>
        <v>131</v>
      </c>
      <c r="AG92" s="147">
        <f t="shared" si="251"/>
        <v>1.5503875968992248E-2</v>
      </c>
      <c r="AH92" s="158">
        <f t="shared" si="252"/>
        <v>2</v>
      </c>
      <c r="AI92" s="6">
        <v>2</v>
      </c>
      <c r="AJ92" s="6">
        <v>0</v>
      </c>
      <c r="AK92" s="132">
        <f t="shared" si="253"/>
        <v>133</v>
      </c>
      <c r="AL92" s="147">
        <f t="shared" si="254"/>
        <v>1.5267175572519083E-2</v>
      </c>
      <c r="AM92" s="158">
        <f t="shared" si="255"/>
        <v>2</v>
      </c>
      <c r="AN92" s="6">
        <v>2</v>
      </c>
      <c r="AO92" s="6">
        <v>0</v>
      </c>
      <c r="AP92" s="132">
        <f t="shared" si="256"/>
        <v>135</v>
      </c>
      <c r="AQ92" s="147">
        <f t="shared" si="257"/>
        <v>1.5037593984962405E-2</v>
      </c>
      <c r="AR92" s="158">
        <f t="shared" si="258"/>
        <v>1</v>
      </c>
      <c r="AS92" s="6">
        <v>1</v>
      </c>
      <c r="AT92" s="6">
        <v>0</v>
      </c>
      <c r="AU92" s="132">
        <f t="shared" si="259"/>
        <v>136</v>
      </c>
      <c r="AV92" s="147">
        <f t="shared" si="260"/>
        <v>7.4074074074074077E-3</v>
      </c>
      <c r="AW92" s="152">
        <f t="shared" si="261"/>
        <v>10</v>
      </c>
      <c r="AX92" s="153">
        <f t="shared" si="262"/>
        <v>1.3298266114934121E-2</v>
      </c>
    </row>
    <row r="93" spans="1:50" outlineLevel="1">
      <c r="B93" s="40" t="s">
        <v>87</v>
      </c>
      <c r="C93" s="221" t="s">
        <v>94</v>
      </c>
      <c r="D93" s="58">
        <v>10</v>
      </c>
      <c r="E93" s="220">
        <v>17</v>
      </c>
      <c r="F93" s="58">
        <v>2</v>
      </c>
      <c r="G93" s="132">
        <f t="shared" si="239"/>
        <v>19</v>
      </c>
      <c r="H93" s="157">
        <f t="shared" si="219"/>
        <v>0.11764705882352941</v>
      </c>
      <c r="I93" s="58">
        <v>7</v>
      </c>
      <c r="J93" s="132">
        <f t="shared" si="220"/>
        <v>26</v>
      </c>
      <c r="K93" s="157">
        <f t="shared" si="221"/>
        <v>0.36842105263157893</v>
      </c>
      <c r="L93" s="58">
        <v>3</v>
      </c>
      <c r="M93" s="132">
        <f t="shared" si="240"/>
        <v>29</v>
      </c>
      <c r="N93" s="157">
        <f t="shared" si="241"/>
        <v>0.11538461538461539</v>
      </c>
      <c r="O93" s="58">
        <v>1</v>
      </c>
      <c r="P93" s="30"/>
      <c r="Q93" s="123"/>
      <c r="R93" s="58">
        <v>2</v>
      </c>
      <c r="S93" s="132">
        <f t="shared" si="242"/>
        <v>31</v>
      </c>
      <c r="T93" s="157">
        <f t="shared" si="243"/>
        <v>6.8965517241379309E-2</v>
      </c>
      <c r="U93" s="152">
        <f t="shared" si="244"/>
        <v>24</v>
      </c>
      <c r="V93" s="153">
        <f t="shared" si="245"/>
        <v>0.16205903885904149</v>
      </c>
      <c r="X93" s="158">
        <f t="shared" si="246"/>
        <v>1</v>
      </c>
      <c r="Y93" s="6">
        <v>1</v>
      </c>
      <c r="Z93" s="6">
        <v>0</v>
      </c>
      <c r="AA93" s="132">
        <f t="shared" si="247"/>
        <v>32</v>
      </c>
      <c r="AB93" s="157">
        <f t="shared" si="248"/>
        <v>3.2258064516129031E-2</v>
      </c>
      <c r="AC93" s="158">
        <f t="shared" si="249"/>
        <v>1</v>
      </c>
      <c r="AD93" s="6">
        <v>1</v>
      </c>
      <c r="AE93" s="6">
        <v>0</v>
      </c>
      <c r="AF93" s="132">
        <f t="shared" si="250"/>
        <v>33</v>
      </c>
      <c r="AG93" s="147">
        <f t="shared" si="251"/>
        <v>3.125E-2</v>
      </c>
      <c r="AH93" s="158">
        <f t="shared" si="252"/>
        <v>0</v>
      </c>
      <c r="AI93" s="6">
        <v>0</v>
      </c>
      <c r="AJ93" s="6">
        <v>0</v>
      </c>
      <c r="AK93" s="132">
        <f t="shared" si="253"/>
        <v>33</v>
      </c>
      <c r="AL93" s="147">
        <f t="shared" si="254"/>
        <v>0</v>
      </c>
      <c r="AM93" s="158">
        <f t="shared" si="255"/>
        <v>1</v>
      </c>
      <c r="AN93" s="6">
        <v>1</v>
      </c>
      <c r="AO93" s="6">
        <v>0</v>
      </c>
      <c r="AP93" s="132">
        <f t="shared" si="256"/>
        <v>34</v>
      </c>
      <c r="AQ93" s="147">
        <f t="shared" si="257"/>
        <v>3.0303030303030304E-2</v>
      </c>
      <c r="AR93" s="158">
        <f t="shared" si="258"/>
        <v>0</v>
      </c>
      <c r="AS93" s="6">
        <v>0</v>
      </c>
      <c r="AT93" s="6">
        <v>0</v>
      </c>
      <c r="AU93" s="132">
        <f t="shared" si="259"/>
        <v>34</v>
      </c>
      <c r="AV93" s="147">
        <f t="shared" si="260"/>
        <v>0</v>
      </c>
      <c r="AW93" s="152">
        <f t="shared" si="261"/>
        <v>3</v>
      </c>
      <c r="AX93" s="153">
        <f t="shared" si="262"/>
        <v>1.5271592434465298E-2</v>
      </c>
    </row>
    <row r="94" spans="1:50" ht="16.5" customHeight="1" outlineLevel="1">
      <c r="B94" s="40" t="s">
        <v>88</v>
      </c>
      <c r="C94" s="222" t="s">
        <v>94</v>
      </c>
      <c r="D94" s="202">
        <v>0</v>
      </c>
      <c r="E94" s="220">
        <v>0</v>
      </c>
      <c r="F94" s="58">
        <v>0</v>
      </c>
      <c r="G94" s="132">
        <f t="shared" si="239"/>
        <v>0</v>
      </c>
      <c r="H94" s="157">
        <f t="shared" si="219"/>
        <v>0</v>
      </c>
      <c r="I94" s="58">
        <v>3</v>
      </c>
      <c r="J94" s="132">
        <f t="shared" si="220"/>
        <v>3</v>
      </c>
      <c r="K94" s="157">
        <f t="shared" si="221"/>
        <v>0</v>
      </c>
      <c r="L94" s="58">
        <v>1</v>
      </c>
      <c r="M94" s="132">
        <f t="shared" si="240"/>
        <v>4</v>
      </c>
      <c r="N94" s="157">
        <f t="shared" si="241"/>
        <v>0.33333333333333331</v>
      </c>
      <c r="O94" s="58">
        <v>0</v>
      </c>
      <c r="P94" s="30"/>
      <c r="Q94" s="123"/>
      <c r="R94" s="58">
        <v>1</v>
      </c>
      <c r="S94" s="132">
        <f t="shared" si="242"/>
        <v>5</v>
      </c>
      <c r="T94" s="157">
        <f t="shared" si="243"/>
        <v>0.25</v>
      </c>
      <c r="U94" s="152">
        <f t="shared" si="244"/>
        <v>5</v>
      </c>
      <c r="V94" s="153">
        <f t="shared" si="245"/>
        <v>0</v>
      </c>
      <c r="X94" s="158">
        <f t="shared" si="246"/>
        <v>0</v>
      </c>
      <c r="Y94" s="6">
        <v>0</v>
      </c>
      <c r="Z94" s="6">
        <v>0</v>
      </c>
      <c r="AA94" s="132">
        <f t="shared" si="247"/>
        <v>5</v>
      </c>
      <c r="AB94" s="157">
        <f t="shared" si="248"/>
        <v>0</v>
      </c>
      <c r="AC94" s="158">
        <f t="shared" si="249"/>
        <v>0</v>
      </c>
      <c r="AD94" s="6">
        <v>0</v>
      </c>
      <c r="AE94" s="6">
        <v>0</v>
      </c>
      <c r="AF94" s="132">
        <f t="shared" si="250"/>
        <v>5</v>
      </c>
      <c r="AG94" s="147">
        <f t="shared" si="251"/>
        <v>0</v>
      </c>
      <c r="AH94" s="158">
        <f t="shared" si="252"/>
        <v>0</v>
      </c>
      <c r="AI94" s="6">
        <v>0</v>
      </c>
      <c r="AJ94" s="6">
        <v>0</v>
      </c>
      <c r="AK94" s="132">
        <f t="shared" si="253"/>
        <v>5</v>
      </c>
      <c r="AL94" s="147">
        <f t="shared" si="254"/>
        <v>0</v>
      </c>
      <c r="AM94" s="158">
        <f t="shared" si="255"/>
        <v>0</v>
      </c>
      <c r="AN94" s="6">
        <v>0</v>
      </c>
      <c r="AO94" s="6">
        <v>0</v>
      </c>
      <c r="AP94" s="132">
        <f t="shared" si="256"/>
        <v>5</v>
      </c>
      <c r="AQ94" s="147">
        <f t="shared" si="257"/>
        <v>0</v>
      </c>
      <c r="AR94" s="158">
        <f t="shared" si="258"/>
        <v>0</v>
      </c>
      <c r="AS94" s="6">
        <v>0</v>
      </c>
      <c r="AT94" s="6">
        <v>0</v>
      </c>
      <c r="AU94" s="132">
        <f t="shared" si="259"/>
        <v>5</v>
      </c>
      <c r="AV94" s="147">
        <f t="shared" si="260"/>
        <v>0</v>
      </c>
      <c r="AW94" s="152">
        <f t="shared" si="261"/>
        <v>0</v>
      </c>
      <c r="AX94" s="153">
        <f t="shared" si="262"/>
        <v>0</v>
      </c>
    </row>
    <row r="95" spans="1:50" ht="15" customHeight="1" outlineLevel="1">
      <c r="B95" s="339" t="s">
        <v>95</v>
      </c>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62"/>
    </row>
    <row r="96" spans="1:50" ht="15" customHeight="1" outlineLevel="1">
      <c r="B96" s="40" t="s">
        <v>114</v>
      </c>
      <c r="C96" s="38" t="s">
        <v>94</v>
      </c>
      <c r="D96" s="159">
        <f>SUM(D81:D94)</f>
        <v>224</v>
      </c>
      <c r="E96" s="160">
        <f>SUM(E81:E94)</f>
        <v>5433</v>
      </c>
      <c r="F96" s="159">
        <f>SUM(F81:F94)</f>
        <v>246</v>
      </c>
      <c r="G96" s="137">
        <f>SUM(G81:G94)</f>
        <v>5679</v>
      </c>
      <c r="H96" s="156">
        <f>IFERROR((G96-E96)/E96,0)</f>
        <v>4.5278851463279958E-2</v>
      </c>
      <c r="I96" s="159">
        <f>SUM(I81:I94)</f>
        <v>276</v>
      </c>
      <c r="J96" s="137">
        <f>SUM(J81:J94)</f>
        <v>5955</v>
      </c>
      <c r="K96" s="156">
        <f t="shared" si="221"/>
        <v>4.8600105652403594E-2</v>
      </c>
      <c r="L96" s="159">
        <f>SUM(L81:L94)</f>
        <v>180</v>
      </c>
      <c r="M96" s="137">
        <f>SUM(M81:M94)</f>
        <v>6135</v>
      </c>
      <c r="N96" s="156">
        <f t="shared" si="223"/>
        <v>3.0226700251889168E-2</v>
      </c>
      <c r="O96" s="159">
        <f>SUM(O81:O94)</f>
        <v>59</v>
      </c>
      <c r="P96" s="137"/>
      <c r="Q96" s="156"/>
      <c r="R96" s="159">
        <f>SUM(R81:R94)</f>
        <v>103</v>
      </c>
      <c r="S96" s="137">
        <f>SUM(S81:S94)</f>
        <v>6238</v>
      </c>
      <c r="T96" s="156">
        <f>IFERROR((S96-M96)/M96,0)</f>
        <v>1.6788916055419722E-2</v>
      </c>
      <c r="U96" s="152">
        <f>D96+F96+I96+L96+R96</f>
        <v>1029</v>
      </c>
      <c r="V96" s="153">
        <f>IFERROR((S96/E96)^(1/4)-1,0)</f>
        <v>3.5145542551706876E-2</v>
      </c>
      <c r="X96" s="206">
        <f>SUM(X81:X94)</f>
        <v>93</v>
      </c>
      <c r="Y96" s="208">
        <f t="shared" ref="Y96:Z96" si="263">SUM(Y81:Y94)</f>
        <v>84</v>
      </c>
      <c r="Z96" s="144">
        <f t="shared" si="263"/>
        <v>9</v>
      </c>
      <c r="AA96" s="161">
        <f>SUM(AA81:AA94)</f>
        <v>6331</v>
      </c>
      <c r="AB96" s="156">
        <f>IFERROR((AA96-S96)/S96,0)</f>
        <v>1.4908624559153575E-2</v>
      </c>
      <c r="AC96" s="161">
        <f t="shared" ref="AC96:AF96" si="264">SUM(AC81:AC94)</f>
        <v>92</v>
      </c>
      <c r="AD96" s="161">
        <f t="shared" si="264"/>
        <v>90</v>
      </c>
      <c r="AE96" s="161">
        <f t="shared" si="264"/>
        <v>2</v>
      </c>
      <c r="AF96" s="161">
        <f t="shared" si="264"/>
        <v>6423</v>
      </c>
      <c r="AG96" s="149">
        <f>IFERROR((AF96-AA96)/AA96,0)</f>
        <v>1.4531669562470383E-2</v>
      </c>
      <c r="AH96" s="161">
        <f t="shared" ref="AH96:AK96" si="265">SUM(AH81:AH94)</f>
        <v>79</v>
      </c>
      <c r="AI96" s="161">
        <f t="shared" si="265"/>
        <v>79</v>
      </c>
      <c r="AJ96" s="161">
        <f t="shared" si="265"/>
        <v>0</v>
      </c>
      <c r="AK96" s="161">
        <f t="shared" si="265"/>
        <v>6502</v>
      </c>
      <c r="AL96" s="149">
        <f t="shared" si="233"/>
        <v>1.2299548497586797E-2</v>
      </c>
      <c r="AM96" s="161">
        <f t="shared" ref="AM96:AP96" si="266">SUM(AM81:AM94)</f>
        <v>81</v>
      </c>
      <c r="AN96" s="161">
        <f t="shared" si="266"/>
        <v>79</v>
      </c>
      <c r="AO96" s="161">
        <f t="shared" si="266"/>
        <v>2</v>
      </c>
      <c r="AP96" s="161">
        <f t="shared" si="266"/>
        <v>6583</v>
      </c>
      <c r="AQ96" s="149">
        <f t="shared" si="235"/>
        <v>1.2457705321439557E-2</v>
      </c>
      <c r="AR96" s="161">
        <f t="shared" ref="AR96:AU96" si="267">SUM(AR81:AR94)</f>
        <v>46</v>
      </c>
      <c r="AS96" s="161">
        <f t="shared" si="267"/>
        <v>46</v>
      </c>
      <c r="AT96" s="161">
        <f t="shared" si="267"/>
        <v>0</v>
      </c>
      <c r="AU96" s="161">
        <f t="shared" si="267"/>
        <v>6629</v>
      </c>
      <c r="AV96" s="149">
        <f t="shared" si="237"/>
        <v>6.9876955795230141E-3</v>
      </c>
      <c r="AW96" s="145">
        <f>SUM(AW81:AW94)</f>
        <v>391</v>
      </c>
      <c r="AX96" s="153">
        <f t="shared" ref="AX96" si="268">IFERROR((AU96/AA96)^(1/4)-1,0)</f>
        <v>1.15653073790285E-2</v>
      </c>
    </row>
    <row r="98" spans="1:50" ht="15.6">
      <c r="B98" s="332" t="s">
        <v>103</v>
      </c>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row>
    <row r="99" spans="1:50" ht="5.45" customHeight="1" outlineLevel="1">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spans="1:50" outlineLevel="1">
      <c r="B100" s="359"/>
      <c r="C100" s="344" t="s">
        <v>93</v>
      </c>
      <c r="D100" s="347" t="s">
        <v>106</v>
      </c>
      <c r="E100" s="348"/>
      <c r="F100" s="348"/>
      <c r="G100" s="348"/>
      <c r="H100" s="348"/>
      <c r="I100" s="348"/>
      <c r="J100" s="348"/>
      <c r="K100" s="348"/>
      <c r="L100" s="348"/>
      <c r="M100" s="348"/>
      <c r="N100" s="348"/>
      <c r="O100" s="348"/>
      <c r="P100" s="348"/>
      <c r="Q100" s="349"/>
      <c r="R100" s="347"/>
      <c r="S100" s="348"/>
      <c r="T100" s="349"/>
      <c r="U100" s="355" t="str">
        <f xml:space="preserve"> D101&amp;" - "&amp;R101</f>
        <v>2019 - 2023</v>
      </c>
      <c r="V100" s="356"/>
      <c r="X100" s="347" t="s">
        <v>107</v>
      </c>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9"/>
    </row>
    <row r="101" spans="1:50" outlineLevel="1">
      <c r="B101" s="360"/>
      <c r="C101" s="345"/>
      <c r="D101" s="347">
        <f>$C$3-5</f>
        <v>2019</v>
      </c>
      <c r="E101" s="349"/>
      <c r="F101" s="347">
        <f>$C$3-4</f>
        <v>2020</v>
      </c>
      <c r="G101" s="348"/>
      <c r="H101" s="349"/>
      <c r="I101" s="347">
        <f>$C$3-3</f>
        <v>2021</v>
      </c>
      <c r="J101" s="348"/>
      <c r="K101" s="349"/>
      <c r="L101" s="347">
        <f>$C$3-2</f>
        <v>2022</v>
      </c>
      <c r="M101" s="348"/>
      <c r="N101" s="349"/>
      <c r="O101" s="347" t="str">
        <f>$C$3-1&amp;""&amp;" ("&amp;"Σεπ"&amp;")"</f>
        <v>2023 (Σεπ)</v>
      </c>
      <c r="P101" s="348"/>
      <c r="Q101" s="349"/>
      <c r="R101" s="347">
        <f>$C$3-1</f>
        <v>2023</v>
      </c>
      <c r="S101" s="348"/>
      <c r="T101" s="349"/>
      <c r="U101" s="357"/>
      <c r="V101" s="358"/>
      <c r="X101" s="347">
        <f>$C$3</f>
        <v>2024</v>
      </c>
      <c r="Y101" s="348"/>
      <c r="Z101" s="348"/>
      <c r="AA101" s="348"/>
      <c r="AB101" s="349"/>
      <c r="AC101" s="347">
        <f>$C$3+1</f>
        <v>2025</v>
      </c>
      <c r="AD101" s="348"/>
      <c r="AE101" s="348"/>
      <c r="AF101" s="348"/>
      <c r="AG101" s="349"/>
      <c r="AH101" s="347">
        <f>$C$3+2</f>
        <v>2026</v>
      </c>
      <c r="AI101" s="348"/>
      <c r="AJ101" s="348"/>
      <c r="AK101" s="348"/>
      <c r="AL101" s="349"/>
      <c r="AM101" s="347">
        <f>$C$3+3</f>
        <v>2027</v>
      </c>
      <c r="AN101" s="348"/>
      <c r="AO101" s="348"/>
      <c r="AP101" s="348"/>
      <c r="AQ101" s="349"/>
      <c r="AR101" s="347">
        <f>$C$3+4</f>
        <v>2028</v>
      </c>
      <c r="AS101" s="348"/>
      <c r="AT101" s="348"/>
      <c r="AU101" s="348"/>
      <c r="AV101" s="349"/>
      <c r="AW101" s="337" t="str">
        <f>X101&amp;" - "&amp;AR101</f>
        <v>2024 - 2028</v>
      </c>
      <c r="AX101" s="363"/>
    </row>
    <row r="102" spans="1:50" ht="43.5" outlineLevel="1">
      <c r="B102" s="361"/>
      <c r="C102" s="346"/>
      <c r="D102" s="54" t="s">
        <v>108</v>
      </c>
      <c r="E102" s="55" t="s">
        <v>109</v>
      </c>
      <c r="F102" s="54" t="s">
        <v>108</v>
      </c>
      <c r="G102" s="9" t="s">
        <v>109</v>
      </c>
      <c r="H102" s="55" t="s">
        <v>110</v>
      </c>
      <c r="I102" s="54" t="s">
        <v>108</v>
      </c>
      <c r="J102" s="9" t="s">
        <v>109</v>
      </c>
      <c r="K102" s="55" t="s">
        <v>110</v>
      </c>
      <c r="L102" s="54" t="s">
        <v>108</v>
      </c>
      <c r="M102" s="9" t="s">
        <v>109</v>
      </c>
      <c r="N102" s="55" t="s">
        <v>110</v>
      </c>
      <c r="O102" s="54" t="s">
        <v>108</v>
      </c>
      <c r="P102" s="9" t="s">
        <v>109</v>
      </c>
      <c r="Q102" s="55" t="s">
        <v>110</v>
      </c>
      <c r="R102" s="54" t="s">
        <v>108</v>
      </c>
      <c r="S102" s="9" t="s">
        <v>109</v>
      </c>
      <c r="T102" s="55" t="s">
        <v>110</v>
      </c>
      <c r="U102" s="9" t="s">
        <v>111</v>
      </c>
      <c r="V102" s="48" t="s">
        <v>112</v>
      </c>
      <c r="X102" s="54" t="s">
        <v>124</v>
      </c>
      <c r="Y102" s="87" t="s">
        <v>125</v>
      </c>
      <c r="Z102" s="87" t="s">
        <v>126</v>
      </c>
      <c r="AA102" s="9" t="s">
        <v>127</v>
      </c>
      <c r="AB102" s="55" t="s">
        <v>110</v>
      </c>
      <c r="AC102" s="54" t="s">
        <v>124</v>
      </c>
      <c r="AD102" s="87" t="s">
        <v>125</v>
      </c>
      <c r="AE102" s="87" t="s">
        <v>126</v>
      </c>
      <c r="AF102" s="9" t="s">
        <v>127</v>
      </c>
      <c r="AG102" s="55" t="s">
        <v>110</v>
      </c>
      <c r="AH102" s="54" t="s">
        <v>124</v>
      </c>
      <c r="AI102" s="87" t="s">
        <v>125</v>
      </c>
      <c r="AJ102" s="87" t="s">
        <v>126</v>
      </c>
      <c r="AK102" s="9" t="s">
        <v>127</v>
      </c>
      <c r="AL102" s="55" t="s">
        <v>110</v>
      </c>
      <c r="AM102" s="54" t="s">
        <v>124</v>
      </c>
      <c r="AN102" s="87" t="s">
        <v>125</v>
      </c>
      <c r="AO102" s="87" t="s">
        <v>126</v>
      </c>
      <c r="AP102" s="9" t="s">
        <v>127</v>
      </c>
      <c r="AQ102" s="55" t="s">
        <v>110</v>
      </c>
      <c r="AR102" s="54" t="s">
        <v>124</v>
      </c>
      <c r="AS102" s="87" t="s">
        <v>125</v>
      </c>
      <c r="AT102" s="87" t="s">
        <v>126</v>
      </c>
      <c r="AU102" s="9" t="s">
        <v>127</v>
      </c>
      <c r="AV102" s="55" t="s">
        <v>110</v>
      </c>
      <c r="AW102" s="54" t="s">
        <v>111</v>
      </c>
      <c r="AX102" s="281" t="s">
        <v>112</v>
      </c>
    </row>
    <row r="103" spans="1:50" outlineLevel="1">
      <c r="B103" s="40" t="s">
        <v>74</v>
      </c>
      <c r="C103" s="221" t="s">
        <v>94</v>
      </c>
      <c r="D103" s="58">
        <v>-1</v>
      </c>
      <c r="E103" s="220">
        <v>576</v>
      </c>
      <c r="F103" s="58">
        <v>10</v>
      </c>
      <c r="G103" s="132">
        <f t="shared" ref="G103" si="269">E103+F103</f>
        <v>586</v>
      </c>
      <c r="H103" s="157">
        <f t="shared" ref="H103" si="270">IFERROR((G103-E103)/E103,0)</f>
        <v>1.7361111111111112E-2</v>
      </c>
      <c r="I103" s="58">
        <v>6</v>
      </c>
      <c r="J103" s="132">
        <f t="shared" ref="J103" si="271">G103+I103</f>
        <v>592</v>
      </c>
      <c r="K103" s="157">
        <f t="shared" ref="K103:K118" si="272">IFERROR((J103-G103)/G103,0)</f>
        <v>1.0238907849829351E-2</v>
      </c>
      <c r="L103" s="58">
        <v>4</v>
      </c>
      <c r="M103" s="132">
        <f t="shared" ref="M103" si="273">J103+L103</f>
        <v>596</v>
      </c>
      <c r="N103" s="157">
        <f t="shared" ref="N103:N118" si="274">IFERROR((M103-J103)/J103,0)</f>
        <v>6.7567567567567571E-3</v>
      </c>
      <c r="O103" s="58">
        <v>0</v>
      </c>
      <c r="P103" s="30"/>
      <c r="Q103" s="123"/>
      <c r="R103" s="58">
        <v>0</v>
      </c>
      <c r="S103" s="132">
        <f t="shared" ref="S103" si="275">M103+R103</f>
        <v>596</v>
      </c>
      <c r="T103" s="157">
        <f t="shared" ref="T103" si="276">IFERROR((S103-M103)/M103,0)</f>
        <v>0</v>
      </c>
      <c r="U103" s="152">
        <f t="shared" ref="U103" si="277">D103+F103+I103+L103+R103</f>
        <v>19</v>
      </c>
      <c r="V103" s="153">
        <f t="shared" ref="V103" si="278">IFERROR((S103/E103)^(1/4)-1,0)</f>
        <v>8.5697635651231785E-3</v>
      </c>
      <c r="X103" s="158">
        <f>Y103+Z103</f>
        <v>15</v>
      </c>
      <c r="Y103" s="6">
        <v>15</v>
      </c>
      <c r="Z103" s="6">
        <v>0</v>
      </c>
      <c r="AA103" s="132">
        <f t="shared" ref="AA103" si="279">S103+X103</f>
        <v>611</v>
      </c>
      <c r="AB103" s="157">
        <f t="shared" ref="AB103" si="280">IFERROR((AA103-S103)/S103,0)</f>
        <v>2.5167785234899327E-2</v>
      </c>
      <c r="AC103" s="158">
        <f>AD103+AE103</f>
        <v>5</v>
      </c>
      <c r="AD103" s="6">
        <v>5</v>
      </c>
      <c r="AE103" s="6">
        <v>0</v>
      </c>
      <c r="AF103" s="132">
        <f t="shared" ref="AF103" si="281">AA103+AC103</f>
        <v>616</v>
      </c>
      <c r="AG103" s="147">
        <f t="shared" ref="AG103" si="282">IFERROR((AF103-AA103)/AA103,0)</f>
        <v>8.1833060556464818E-3</v>
      </c>
      <c r="AH103" s="158">
        <f>AI103+AJ103</f>
        <v>4</v>
      </c>
      <c r="AI103" s="6">
        <v>4</v>
      </c>
      <c r="AJ103" s="6">
        <v>0</v>
      </c>
      <c r="AK103" s="132">
        <f t="shared" ref="AK103" si="283">AF103+AH103</f>
        <v>620</v>
      </c>
      <c r="AL103" s="147">
        <f t="shared" ref="AL103:AL118" si="284">IFERROR((AK103-AF103)/AF103,0)</f>
        <v>6.4935064935064939E-3</v>
      </c>
      <c r="AM103" s="158">
        <f>AN103+AO103</f>
        <v>4</v>
      </c>
      <c r="AN103" s="6">
        <v>4</v>
      </c>
      <c r="AO103" s="6">
        <v>0</v>
      </c>
      <c r="AP103" s="132">
        <f t="shared" ref="AP103" si="285">AK103+AM103</f>
        <v>624</v>
      </c>
      <c r="AQ103" s="147">
        <f t="shared" ref="AQ103:AQ118" si="286">IFERROR((AP103-AK103)/AK103,0)</f>
        <v>6.4516129032258064E-3</v>
      </c>
      <c r="AR103" s="158">
        <f>AS103+AT103</f>
        <v>3</v>
      </c>
      <c r="AS103" s="6">
        <v>3</v>
      </c>
      <c r="AT103" s="6">
        <v>0</v>
      </c>
      <c r="AU103" s="132">
        <f t="shared" ref="AU103" si="287">AP103+AR103</f>
        <v>627</v>
      </c>
      <c r="AV103" s="147">
        <f t="shared" ref="AV103:AV118" si="288">IFERROR((AU103-AP103)/AP103,0)</f>
        <v>4.807692307692308E-3</v>
      </c>
      <c r="AW103" s="152">
        <f t="shared" ref="AW103" si="289">X103+AC103+AH103+AM103+AR103</f>
        <v>31</v>
      </c>
      <c r="AX103" s="153">
        <f t="shared" ref="AX103:AX118" si="290">IFERROR((AU103/AA103)^(1/4)-1,0)</f>
        <v>6.4833216960480389E-3</v>
      </c>
    </row>
    <row r="104" spans="1:50" outlineLevel="1">
      <c r="B104" s="40" t="s">
        <v>75</v>
      </c>
      <c r="C104" s="221" t="s">
        <v>94</v>
      </c>
      <c r="D104" s="58">
        <v>3</v>
      </c>
      <c r="E104" s="220">
        <v>149</v>
      </c>
      <c r="F104" s="58">
        <v>6</v>
      </c>
      <c r="G104" s="132">
        <f t="shared" ref="G104:G116" si="291">E104+F104</f>
        <v>155</v>
      </c>
      <c r="H104" s="157">
        <f t="shared" ref="H104:H116" si="292">IFERROR((G104-E104)/E104,0)</f>
        <v>4.0268456375838924E-2</v>
      </c>
      <c r="I104" s="58">
        <v>14</v>
      </c>
      <c r="J104" s="132">
        <f t="shared" ref="J104:J116" si="293">G104+I104</f>
        <v>169</v>
      </c>
      <c r="K104" s="157">
        <f t="shared" ref="K104:K116" si="294">IFERROR((J104-G104)/G104,0)</f>
        <v>9.0322580645161285E-2</v>
      </c>
      <c r="L104" s="58">
        <v>3</v>
      </c>
      <c r="M104" s="132">
        <f t="shared" ref="M104:M116" si="295">J104+L104</f>
        <v>172</v>
      </c>
      <c r="N104" s="157">
        <f t="shared" ref="N104:N116" si="296">IFERROR((M104-J104)/J104,0)</f>
        <v>1.7751479289940829E-2</v>
      </c>
      <c r="O104" s="58">
        <v>22</v>
      </c>
      <c r="P104" s="30"/>
      <c r="Q104" s="123"/>
      <c r="R104" s="58">
        <v>22</v>
      </c>
      <c r="S104" s="132">
        <f t="shared" ref="S104:S116" si="297">M104+R104</f>
        <v>194</v>
      </c>
      <c r="T104" s="157">
        <f t="shared" ref="T104:T116" si="298">IFERROR((S104-M104)/M104,0)</f>
        <v>0.12790697674418605</v>
      </c>
      <c r="U104" s="152">
        <f t="shared" ref="U104:U116" si="299">D104+F104+I104+L104+R104</f>
        <v>48</v>
      </c>
      <c r="V104" s="153">
        <f t="shared" ref="V104:V116" si="300">IFERROR((S104/E104)^(1/4)-1,0)</f>
        <v>6.8203177211734189E-2</v>
      </c>
      <c r="X104" s="158">
        <f t="shared" ref="X104:X116" si="301">Y104+Z104</f>
        <v>1</v>
      </c>
      <c r="Y104" s="6">
        <v>1</v>
      </c>
      <c r="Z104" s="6">
        <v>0</v>
      </c>
      <c r="AA104" s="132">
        <f t="shared" ref="AA104:AA116" si="302">S104+X104</f>
        <v>195</v>
      </c>
      <c r="AB104" s="157">
        <f t="shared" ref="AB104:AB116" si="303">IFERROR((AA104-S104)/S104,0)</f>
        <v>5.1546391752577319E-3</v>
      </c>
      <c r="AC104" s="158">
        <f t="shared" ref="AC104:AC116" si="304">AD104+AE104</f>
        <v>0</v>
      </c>
      <c r="AD104" s="6">
        <v>0</v>
      </c>
      <c r="AE104" s="6">
        <v>0</v>
      </c>
      <c r="AF104" s="132">
        <f t="shared" ref="AF104:AF116" si="305">AA104+AC104</f>
        <v>195</v>
      </c>
      <c r="AG104" s="147">
        <f t="shared" ref="AG104:AG116" si="306">IFERROR((AF104-AA104)/AA104,0)</f>
        <v>0</v>
      </c>
      <c r="AH104" s="158">
        <f t="shared" ref="AH104:AH116" si="307">AI104+AJ104</f>
        <v>0</v>
      </c>
      <c r="AI104" s="6">
        <v>0</v>
      </c>
      <c r="AJ104" s="6">
        <v>0</v>
      </c>
      <c r="AK104" s="132">
        <f t="shared" ref="AK104:AK116" si="308">AF104+AH104</f>
        <v>195</v>
      </c>
      <c r="AL104" s="147">
        <f t="shared" ref="AL104:AL116" si="309">IFERROR((AK104-AF104)/AF104,0)</f>
        <v>0</v>
      </c>
      <c r="AM104" s="158">
        <f t="shared" ref="AM104:AM116" si="310">AN104+AO104</f>
        <v>0</v>
      </c>
      <c r="AN104" s="6">
        <v>0</v>
      </c>
      <c r="AO104" s="6">
        <v>0</v>
      </c>
      <c r="AP104" s="132">
        <f t="shared" ref="AP104:AP116" si="311">AK104+AM104</f>
        <v>195</v>
      </c>
      <c r="AQ104" s="147">
        <f t="shared" ref="AQ104:AQ116" si="312">IFERROR((AP104-AK104)/AK104,0)</f>
        <v>0</v>
      </c>
      <c r="AR104" s="158">
        <f t="shared" ref="AR104:AR116" si="313">AS104+AT104</f>
        <v>0</v>
      </c>
      <c r="AS104" s="6">
        <v>0</v>
      </c>
      <c r="AT104" s="6">
        <v>0</v>
      </c>
      <c r="AU104" s="132">
        <f t="shared" ref="AU104:AU116" si="314">AP104+AR104</f>
        <v>195</v>
      </c>
      <c r="AV104" s="147">
        <f t="shared" ref="AV104:AV116" si="315">IFERROR((AU104-AP104)/AP104,0)</f>
        <v>0</v>
      </c>
      <c r="AW104" s="152">
        <f t="shared" ref="AW104:AW116" si="316">X104+AC104+AH104+AM104+AR104</f>
        <v>1</v>
      </c>
      <c r="AX104" s="153">
        <f t="shared" ref="AX104:AX116" si="317">IFERROR((AU104/AA104)^(1/4)-1,0)</f>
        <v>0</v>
      </c>
    </row>
    <row r="105" spans="1:50" outlineLevel="1">
      <c r="B105" s="40" t="s">
        <v>76</v>
      </c>
      <c r="C105" s="221" t="s">
        <v>94</v>
      </c>
      <c r="D105" s="58">
        <v>4</v>
      </c>
      <c r="E105" s="220">
        <v>37</v>
      </c>
      <c r="F105" s="58">
        <v>1</v>
      </c>
      <c r="G105" s="132">
        <f t="shared" si="291"/>
        <v>38</v>
      </c>
      <c r="H105" s="157">
        <f t="shared" si="292"/>
        <v>2.7027027027027029E-2</v>
      </c>
      <c r="I105" s="58">
        <v>6</v>
      </c>
      <c r="J105" s="132">
        <f t="shared" si="293"/>
        <v>44</v>
      </c>
      <c r="K105" s="157">
        <f t="shared" si="294"/>
        <v>0.15789473684210525</v>
      </c>
      <c r="L105" s="58">
        <v>0</v>
      </c>
      <c r="M105" s="132">
        <f t="shared" si="295"/>
        <v>44</v>
      </c>
      <c r="N105" s="157">
        <f t="shared" si="296"/>
        <v>0</v>
      </c>
      <c r="O105" s="58">
        <v>0</v>
      </c>
      <c r="P105" s="30"/>
      <c r="Q105" s="123"/>
      <c r="R105" s="58">
        <v>4</v>
      </c>
      <c r="S105" s="132">
        <f t="shared" si="297"/>
        <v>48</v>
      </c>
      <c r="T105" s="157">
        <f t="shared" si="298"/>
        <v>9.0909090909090912E-2</v>
      </c>
      <c r="U105" s="152">
        <f t="shared" si="299"/>
        <v>15</v>
      </c>
      <c r="V105" s="153">
        <f t="shared" si="300"/>
        <v>6.7234554773691224E-2</v>
      </c>
      <c r="X105" s="158">
        <f t="shared" si="301"/>
        <v>2</v>
      </c>
      <c r="Y105" s="6">
        <v>1</v>
      </c>
      <c r="Z105" s="6">
        <v>1</v>
      </c>
      <c r="AA105" s="132">
        <f t="shared" si="302"/>
        <v>50</v>
      </c>
      <c r="AB105" s="157">
        <f t="shared" si="303"/>
        <v>4.1666666666666664E-2</v>
      </c>
      <c r="AC105" s="158">
        <f t="shared" si="304"/>
        <v>1</v>
      </c>
      <c r="AD105" s="6">
        <v>1</v>
      </c>
      <c r="AE105" s="6">
        <v>0</v>
      </c>
      <c r="AF105" s="132">
        <f t="shared" si="305"/>
        <v>51</v>
      </c>
      <c r="AG105" s="147">
        <f t="shared" si="306"/>
        <v>0.02</v>
      </c>
      <c r="AH105" s="158">
        <f t="shared" si="307"/>
        <v>0</v>
      </c>
      <c r="AI105" s="6">
        <v>0</v>
      </c>
      <c r="AJ105" s="6">
        <v>0</v>
      </c>
      <c r="AK105" s="132">
        <f t="shared" si="308"/>
        <v>51</v>
      </c>
      <c r="AL105" s="147">
        <f t="shared" si="309"/>
        <v>0</v>
      </c>
      <c r="AM105" s="158">
        <f t="shared" si="310"/>
        <v>0</v>
      </c>
      <c r="AN105" s="6">
        <v>0</v>
      </c>
      <c r="AO105" s="6">
        <v>0</v>
      </c>
      <c r="AP105" s="132">
        <f t="shared" si="311"/>
        <v>51</v>
      </c>
      <c r="AQ105" s="147">
        <f t="shared" si="312"/>
        <v>0</v>
      </c>
      <c r="AR105" s="158">
        <f t="shared" si="313"/>
        <v>0</v>
      </c>
      <c r="AS105" s="6">
        <v>0</v>
      </c>
      <c r="AT105" s="6">
        <v>0</v>
      </c>
      <c r="AU105" s="132">
        <f t="shared" si="314"/>
        <v>51</v>
      </c>
      <c r="AV105" s="147">
        <f t="shared" si="315"/>
        <v>0</v>
      </c>
      <c r="AW105" s="152">
        <f t="shared" si="316"/>
        <v>3</v>
      </c>
      <c r="AX105" s="153">
        <f t="shared" si="317"/>
        <v>4.9629315732038215E-3</v>
      </c>
    </row>
    <row r="106" spans="1:50" outlineLevel="1">
      <c r="B106" s="40" t="s">
        <v>77</v>
      </c>
      <c r="C106" s="221" t="s">
        <v>94</v>
      </c>
      <c r="D106" s="58">
        <v>2</v>
      </c>
      <c r="E106" s="220">
        <v>79</v>
      </c>
      <c r="F106" s="58">
        <v>0</v>
      </c>
      <c r="G106" s="132">
        <f t="shared" si="291"/>
        <v>79</v>
      </c>
      <c r="H106" s="157">
        <f t="shared" si="292"/>
        <v>0</v>
      </c>
      <c r="I106" s="58">
        <v>0</v>
      </c>
      <c r="J106" s="132">
        <f t="shared" si="293"/>
        <v>79</v>
      </c>
      <c r="K106" s="157">
        <f t="shared" si="294"/>
        <v>0</v>
      </c>
      <c r="L106" s="58">
        <v>0</v>
      </c>
      <c r="M106" s="132">
        <f t="shared" si="295"/>
        <v>79</v>
      </c>
      <c r="N106" s="157">
        <f t="shared" si="296"/>
        <v>0</v>
      </c>
      <c r="O106" s="58">
        <v>0</v>
      </c>
      <c r="P106" s="30"/>
      <c r="Q106" s="123"/>
      <c r="R106" s="58">
        <v>0</v>
      </c>
      <c r="S106" s="132">
        <f t="shared" si="297"/>
        <v>79</v>
      </c>
      <c r="T106" s="157">
        <f t="shared" si="298"/>
        <v>0</v>
      </c>
      <c r="U106" s="152">
        <f t="shared" si="299"/>
        <v>2</v>
      </c>
      <c r="V106" s="153">
        <f t="shared" si="300"/>
        <v>0</v>
      </c>
      <c r="X106" s="158">
        <f t="shared" si="301"/>
        <v>1</v>
      </c>
      <c r="Y106" s="6">
        <v>1</v>
      </c>
      <c r="Z106" s="6">
        <v>0</v>
      </c>
      <c r="AA106" s="132">
        <f t="shared" si="302"/>
        <v>80</v>
      </c>
      <c r="AB106" s="157">
        <f t="shared" si="303"/>
        <v>1.2658227848101266E-2</v>
      </c>
      <c r="AC106" s="158">
        <f t="shared" si="304"/>
        <v>0</v>
      </c>
      <c r="AD106" s="6">
        <v>0</v>
      </c>
      <c r="AE106" s="6">
        <v>0</v>
      </c>
      <c r="AF106" s="132">
        <f t="shared" si="305"/>
        <v>80</v>
      </c>
      <c r="AG106" s="147">
        <f t="shared" si="306"/>
        <v>0</v>
      </c>
      <c r="AH106" s="158">
        <f t="shared" si="307"/>
        <v>0</v>
      </c>
      <c r="AI106" s="6">
        <v>0</v>
      </c>
      <c r="AJ106" s="6">
        <v>0</v>
      </c>
      <c r="AK106" s="132">
        <f t="shared" si="308"/>
        <v>80</v>
      </c>
      <c r="AL106" s="147">
        <f t="shared" si="309"/>
        <v>0</v>
      </c>
      <c r="AM106" s="158">
        <f t="shared" si="310"/>
        <v>0</v>
      </c>
      <c r="AN106" s="6">
        <v>0</v>
      </c>
      <c r="AO106" s="6">
        <v>0</v>
      </c>
      <c r="AP106" s="132">
        <f t="shared" si="311"/>
        <v>80</v>
      </c>
      <c r="AQ106" s="147">
        <f t="shared" si="312"/>
        <v>0</v>
      </c>
      <c r="AR106" s="158">
        <f t="shared" si="313"/>
        <v>0</v>
      </c>
      <c r="AS106" s="6">
        <v>0</v>
      </c>
      <c r="AT106" s="6">
        <v>0</v>
      </c>
      <c r="AU106" s="132">
        <f t="shared" si="314"/>
        <v>80</v>
      </c>
      <c r="AV106" s="147">
        <f t="shared" si="315"/>
        <v>0</v>
      </c>
      <c r="AW106" s="152">
        <f t="shared" si="316"/>
        <v>1</v>
      </c>
      <c r="AX106" s="153">
        <f t="shared" si="317"/>
        <v>0</v>
      </c>
    </row>
    <row r="107" spans="1:50" outlineLevel="1">
      <c r="B107" s="40" t="s">
        <v>78</v>
      </c>
      <c r="C107" s="221" t="s">
        <v>94</v>
      </c>
      <c r="D107" s="58">
        <v>10</v>
      </c>
      <c r="E107" s="220">
        <v>94</v>
      </c>
      <c r="F107" s="58">
        <v>9</v>
      </c>
      <c r="G107" s="132">
        <f t="shared" si="291"/>
        <v>103</v>
      </c>
      <c r="H107" s="157">
        <f t="shared" si="292"/>
        <v>9.5744680851063829E-2</v>
      </c>
      <c r="I107" s="58">
        <v>4</v>
      </c>
      <c r="J107" s="132">
        <f t="shared" si="293"/>
        <v>107</v>
      </c>
      <c r="K107" s="157">
        <f t="shared" si="294"/>
        <v>3.8834951456310676E-2</v>
      </c>
      <c r="L107" s="58">
        <v>2</v>
      </c>
      <c r="M107" s="132">
        <f t="shared" si="295"/>
        <v>109</v>
      </c>
      <c r="N107" s="157">
        <f t="shared" si="296"/>
        <v>1.8691588785046728E-2</v>
      </c>
      <c r="O107" s="58">
        <v>0</v>
      </c>
      <c r="P107" s="30"/>
      <c r="Q107" s="123"/>
      <c r="R107" s="58">
        <v>0</v>
      </c>
      <c r="S107" s="132">
        <f t="shared" si="297"/>
        <v>109</v>
      </c>
      <c r="T107" s="157">
        <f t="shared" si="298"/>
        <v>0</v>
      </c>
      <c r="U107" s="152">
        <f t="shared" si="299"/>
        <v>25</v>
      </c>
      <c r="V107" s="153">
        <f t="shared" si="300"/>
        <v>3.7706796293842881E-2</v>
      </c>
      <c r="X107" s="158">
        <f t="shared" si="301"/>
        <v>2</v>
      </c>
      <c r="Y107" s="6">
        <v>2</v>
      </c>
      <c r="Z107" s="6">
        <v>0</v>
      </c>
      <c r="AA107" s="132">
        <f t="shared" si="302"/>
        <v>111</v>
      </c>
      <c r="AB107" s="157">
        <f t="shared" si="303"/>
        <v>1.834862385321101E-2</v>
      </c>
      <c r="AC107" s="158">
        <f t="shared" si="304"/>
        <v>1</v>
      </c>
      <c r="AD107" s="6">
        <v>1</v>
      </c>
      <c r="AE107" s="6">
        <v>0</v>
      </c>
      <c r="AF107" s="132">
        <f t="shared" si="305"/>
        <v>112</v>
      </c>
      <c r="AG107" s="147">
        <f t="shared" si="306"/>
        <v>9.0090090090090089E-3</v>
      </c>
      <c r="AH107" s="158">
        <f t="shared" si="307"/>
        <v>0</v>
      </c>
      <c r="AI107" s="6">
        <v>0</v>
      </c>
      <c r="AJ107" s="6">
        <v>0</v>
      </c>
      <c r="AK107" s="132">
        <f t="shared" si="308"/>
        <v>112</v>
      </c>
      <c r="AL107" s="147">
        <f t="shared" si="309"/>
        <v>0</v>
      </c>
      <c r="AM107" s="158">
        <f t="shared" si="310"/>
        <v>0</v>
      </c>
      <c r="AN107" s="6">
        <v>0</v>
      </c>
      <c r="AO107" s="6">
        <v>0</v>
      </c>
      <c r="AP107" s="132">
        <f t="shared" si="311"/>
        <v>112</v>
      </c>
      <c r="AQ107" s="147">
        <f t="shared" si="312"/>
        <v>0</v>
      </c>
      <c r="AR107" s="158">
        <f t="shared" si="313"/>
        <v>0</v>
      </c>
      <c r="AS107" s="6">
        <v>0</v>
      </c>
      <c r="AT107" s="6">
        <v>0</v>
      </c>
      <c r="AU107" s="132">
        <f t="shared" si="314"/>
        <v>112</v>
      </c>
      <c r="AV107" s="147">
        <f t="shared" si="315"/>
        <v>0</v>
      </c>
      <c r="AW107" s="152">
        <f t="shared" si="316"/>
        <v>3</v>
      </c>
      <c r="AX107" s="153">
        <f t="shared" si="317"/>
        <v>2.2446830329634349E-3</v>
      </c>
    </row>
    <row r="108" spans="1:50" outlineLevel="1">
      <c r="B108" s="40" t="s">
        <v>79</v>
      </c>
      <c r="C108" s="221" t="s">
        <v>94</v>
      </c>
      <c r="D108" s="58">
        <v>3</v>
      </c>
      <c r="E108" s="220">
        <v>126</v>
      </c>
      <c r="F108" s="58">
        <v>1</v>
      </c>
      <c r="G108" s="132">
        <f t="shared" si="291"/>
        <v>127</v>
      </c>
      <c r="H108" s="157">
        <f t="shared" si="292"/>
        <v>7.9365079365079361E-3</v>
      </c>
      <c r="I108" s="58">
        <v>1</v>
      </c>
      <c r="J108" s="132">
        <f t="shared" si="293"/>
        <v>128</v>
      </c>
      <c r="K108" s="157">
        <f t="shared" si="294"/>
        <v>7.874015748031496E-3</v>
      </c>
      <c r="L108" s="58">
        <v>2</v>
      </c>
      <c r="M108" s="132">
        <f t="shared" si="295"/>
        <v>130</v>
      </c>
      <c r="N108" s="157">
        <f t="shared" si="296"/>
        <v>1.5625E-2</v>
      </c>
      <c r="O108" s="58">
        <v>0</v>
      </c>
      <c r="P108" s="30"/>
      <c r="Q108" s="123"/>
      <c r="R108" s="58">
        <v>0</v>
      </c>
      <c r="S108" s="132">
        <f t="shared" si="297"/>
        <v>130</v>
      </c>
      <c r="T108" s="157">
        <f t="shared" si="298"/>
        <v>0</v>
      </c>
      <c r="U108" s="152">
        <f t="shared" si="299"/>
        <v>7</v>
      </c>
      <c r="V108" s="153">
        <f t="shared" si="300"/>
        <v>7.8437380699154513E-3</v>
      </c>
      <c r="X108" s="158">
        <f t="shared" si="301"/>
        <v>3</v>
      </c>
      <c r="Y108" s="6">
        <v>3</v>
      </c>
      <c r="Z108" s="6">
        <v>0</v>
      </c>
      <c r="AA108" s="132">
        <f t="shared" si="302"/>
        <v>133</v>
      </c>
      <c r="AB108" s="157">
        <f t="shared" si="303"/>
        <v>2.3076923076923078E-2</v>
      </c>
      <c r="AC108" s="158">
        <f t="shared" si="304"/>
        <v>1</v>
      </c>
      <c r="AD108" s="6">
        <v>1</v>
      </c>
      <c r="AE108" s="6">
        <v>0</v>
      </c>
      <c r="AF108" s="132">
        <f t="shared" si="305"/>
        <v>134</v>
      </c>
      <c r="AG108" s="147">
        <f t="shared" si="306"/>
        <v>7.5187969924812026E-3</v>
      </c>
      <c r="AH108" s="158">
        <f t="shared" si="307"/>
        <v>1</v>
      </c>
      <c r="AI108" s="6">
        <v>1</v>
      </c>
      <c r="AJ108" s="6">
        <v>0</v>
      </c>
      <c r="AK108" s="132">
        <f t="shared" si="308"/>
        <v>135</v>
      </c>
      <c r="AL108" s="147">
        <f t="shared" si="309"/>
        <v>7.462686567164179E-3</v>
      </c>
      <c r="AM108" s="158">
        <f t="shared" si="310"/>
        <v>1</v>
      </c>
      <c r="AN108" s="6">
        <v>1</v>
      </c>
      <c r="AO108" s="6">
        <v>0</v>
      </c>
      <c r="AP108" s="132">
        <f t="shared" si="311"/>
        <v>136</v>
      </c>
      <c r="AQ108" s="147">
        <f t="shared" si="312"/>
        <v>7.4074074074074077E-3</v>
      </c>
      <c r="AR108" s="158">
        <f t="shared" si="313"/>
        <v>1</v>
      </c>
      <c r="AS108" s="6">
        <v>1</v>
      </c>
      <c r="AT108" s="6">
        <v>0</v>
      </c>
      <c r="AU108" s="132">
        <f t="shared" si="314"/>
        <v>137</v>
      </c>
      <c r="AV108" s="147">
        <f t="shared" si="315"/>
        <v>7.3529411764705881E-3</v>
      </c>
      <c r="AW108" s="152">
        <f t="shared" si="316"/>
        <v>7</v>
      </c>
      <c r="AX108" s="153">
        <f t="shared" si="317"/>
        <v>7.4354561396507979E-3</v>
      </c>
    </row>
    <row r="109" spans="1:50" outlineLevel="1">
      <c r="B109" s="40" t="s">
        <v>80</v>
      </c>
      <c r="C109" s="221" t="s">
        <v>94</v>
      </c>
      <c r="D109" s="58">
        <v>2</v>
      </c>
      <c r="E109" s="220">
        <v>106</v>
      </c>
      <c r="F109" s="58">
        <v>1</v>
      </c>
      <c r="G109" s="132">
        <f t="shared" si="291"/>
        <v>107</v>
      </c>
      <c r="H109" s="157">
        <f t="shared" si="292"/>
        <v>9.433962264150943E-3</v>
      </c>
      <c r="I109" s="58">
        <v>4</v>
      </c>
      <c r="J109" s="132">
        <f t="shared" si="293"/>
        <v>111</v>
      </c>
      <c r="K109" s="157">
        <f t="shared" si="294"/>
        <v>3.7383177570093455E-2</v>
      </c>
      <c r="L109" s="58">
        <v>1</v>
      </c>
      <c r="M109" s="132">
        <f t="shared" si="295"/>
        <v>112</v>
      </c>
      <c r="N109" s="157">
        <f t="shared" si="296"/>
        <v>9.0090090090090089E-3</v>
      </c>
      <c r="O109" s="58">
        <v>0</v>
      </c>
      <c r="P109" s="30"/>
      <c r="Q109" s="123"/>
      <c r="R109" s="58">
        <v>0</v>
      </c>
      <c r="S109" s="132">
        <f t="shared" si="297"/>
        <v>112</v>
      </c>
      <c r="T109" s="157">
        <f t="shared" si="298"/>
        <v>0</v>
      </c>
      <c r="U109" s="152">
        <f t="shared" si="299"/>
        <v>8</v>
      </c>
      <c r="V109" s="153">
        <f t="shared" si="300"/>
        <v>1.386011732393011E-2</v>
      </c>
      <c r="X109" s="158">
        <f t="shared" si="301"/>
        <v>3</v>
      </c>
      <c r="Y109" s="6">
        <v>3</v>
      </c>
      <c r="Z109" s="6">
        <v>0</v>
      </c>
      <c r="AA109" s="132">
        <f t="shared" si="302"/>
        <v>115</v>
      </c>
      <c r="AB109" s="157">
        <f t="shared" si="303"/>
        <v>2.6785714285714284E-2</v>
      </c>
      <c r="AC109" s="158">
        <f t="shared" si="304"/>
        <v>1</v>
      </c>
      <c r="AD109" s="6">
        <v>1</v>
      </c>
      <c r="AE109" s="6">
        <v>0</v>
      </c>
      <c r="AF109" s="132">
        <f t="shared" si="305"/>
        <v>116</v>
      </c>
      <c r="AG109" s="147">
        <f t="shared" si="306"/>
        <v>8.6956521739130436E-3</v>
      </c>
      <c r="AH109" s="158">
        <f t="shared" si="307"/>
        <v>1</v>
      </c>
      <c r="AI109" s="6">
        <v>1</v>
      </c>
      <c r="AJ109" s="6">
        <v>0</v>
      </c>
      <c r="AK109" s="132">
        <f t="shared" si="308"/>
        <v>117</v>
      </c>
      <c r="AL109" s="147">
        <f t="shared" si="309"/>
        <v>8.6206896551724137E-3</v>
      </c>
      <c r="AM109" s="158">
        <f t="shared" si="310"/>
        <v>1</v>
      </c>
      <c r="AN109" s="6">
        <v>1</v>
      </c>
      <c r="AO109" s="6">
        <v>0</v>
      </c>
      <c r="AP109" s="132">
        <f t="shared" si="311"/>
        <v>118</v>
      </c>
      <c r="AQ109" s="147">
        <f t="shared" si="312"/>
        <v>8.5470085470085479E-3</v>
      </c>
      <c r="AR109" s="158">
        <f t="shared" si="313"/>
        <v>1</v>
      </c>
      <c r="AS109" s="6">
        <v>1</v>
      </c>
      <c r="AT109" s="6">
        <v>0</v>
      </c>
      <c r="AU109" s="132">
        <f t="shared" si="314"/>
        <v>119</v>
      </c>
      <c r="AV109" s="147">
        <f t="shared" si="315"/>
        <v>8.4745762711864406E-3</v>
      </c>
      <c r="AW109" s="152">
        <f t="shared" si="316"/>
        <v>7</v>
      </c>
      <c r="AX109" s="153">
        <f t="shared" si="317"/>
        <v>8.584478296546294E-3</v>
      </c>
    </row>
    <row r="110" spans="1:50" outlineLevel="1">
      <c r="B110" s="40" t="s">
        <v>81</v>
      </c>
      <c r="C110" s="221" t="s">
        <v>94</v>
      </c>
      <c r="D110" s="58">
        <v>3</v>
      </c>
      <c r="E110" s="220">
        <v>131</v>
      </c>
      <c r="F110" s="58">
        <v>0</v>
      </c>
      <c r="G110" s="132">
        <f t="shared" si="291"/>
        <v>131</v>
      </c>
      <c r="H110" s="157">
        <f t="shared" si="292"/>
        <v>0</v>
      </c>
      <c r="I110" s="58">
        <v>2</v>
      </c>
      <c r="J110" s="132">
        <f t="shared" si="293"/>
        <v>133</v>
      </c>
      <c r="K110" s="157">
        <f t="shared" si="294"/>
        <v>1.5267175572519083E-2</v>
      </c>
      <c r="L110" s="58">
        <v>9</v>
      </c>
      <c r="M110" s="132">
        <f t="shared" si="295"/>
        <v>142</v>
      </c>
      <c r="N110" s="157">
        <f t="shared" si="296"/>
        <v>6.7669172932330823E-2</v>
      </c>
      <c r="O110" s="58">
        <v>0</v>
      </c>
      <c r="P110" s="30"/>
      <c r="Q110" s="123"/>
      <c r="R110" s="58">
        <v>0</v>
      </c>
      <c r="S110" s="132">
        <f t="shared" si="297"/>
        <v>142</v>
      </c>
      <c r="T110" s="157">
        <f t="shared" si="298"/>
        <v>0</v>
      </c>
      <c r="U110" s="152">
        <f t="shared" si="299"/>
        <v>14</v>
      </c>
      <c r="V110" s="153">
        <f t="shared" si="300"/>
        <v>2.036196664015022E-2</v>
      </c>
      <c r="X110" s="158">
        <f t="shared" si="301"/>
        <v>3</v>
      </c>
      <c r="Y110" s="6">
        <v>3</v>
      </c>
      <c r="Z110" s="6">
        <v>0</v>
      </c>
      <c r="AA110" s="132">
        <f t="shared" si="302"/>
        <v>145</v>
      </c>
      <c r="AB110" s="157">
        <f t="shared" si="303"/>
        <v>2.1126760563380281E-2</v>
      </c>
      <c r="AC110" s="158">
        <f t="shared" si="304"/>
        <v>1</v>
      </c>
      <c r="AD110" s="6">
        <v>1</v>
      </c>
      <c r="AE110" s="6">
        <v>0</v>
      </c>
      <c r="AF110" s="132">
        <f t="shared" si="305"/>
        <v>146</v>
      </c>
      <c r="AG110" s="147">
        <f t="shared" si="306"/>
        <v>6.8965517241379309E-3</v>
      </c>
      <c r="AH110" s="158">
        <f t="shared" si="307"/>
        <v>1</v>
      </c>
      <c r="AI110" s="6">
        <v>1</v>
      </c>
      <c r="AJ110" s="6">
        <v>0</v>
      </c>
      <c r="AK110" s="132">
        <f t="shared" si="308"/>
        <v>147</v>
      </c>
      <c r="AL110" s="147">
        <f t="shared" si="309"/>
        <v>6.8493150684931503E-3</v>
      </c>
      <c r="AM110" s="158">
        <f t="shared" si="310"/>
        <v>1</v>
      </c>
      <c r="AN110" s="6">
        <v>1</v>
      </c>
      <c r="AO110" s="6">
        <v>0</v>
      </c>
      <c r="AP110" s="132">
        <f t="shared" si="311"/>
        <v>148</v>
      </c>
      <c r="AQ110" s="147">
        <f t="shared" si="312"/>
        <v>6.8027210884353739E-3</v>
      </c>
      <c r="AR110" s="158">
        <f t="shared" si="313"/>
        <v>1</v>
      </c>
      <c r="AS110" s="6">
        <v>1</v>
      </c>
      <c r="AT110" s="6">
        <v>0</v>
      </c>
      <c r="AU110" s="132">
        <f t="shared" si="314"/>
        <v>149</v>
      </c>
      <c r="AV110" s="147">
        <f t="shared" si="315"/>
        <v>6.7567567567567571E-3</v>
      </c>
      <c r="AW110" s="152">
        <f t="shared" si="316"/>
        <v>7</v>
      </c>
      <c r="AX110" s="153">
        <f t="shared" si="317"/>
        <v>6.8263348115054079E-3</v>
      </c>
    </row>
    <row r="111" spans="1:50" s="43" customFormat="1" outlineLevel="1">
      <c r="A111"/>
      <c r="B111" s="40" t="s">
        <v>82</v>
      </c>
      <c r="C111" s="221" t="s">
        <v>94</v>
      </c>
      <c r="D111" s="58">
        <v>-4</v>
      </c>
      <c r="E111" s="220">
        <v>116</v>
      </c>
      <c r="F111" s="58">
        <v>5</v>
      </c>
      <c r="G111" s="132">
        <f t="shared" si="291"/>
        <v>121</v>
      </c>
      <c r="H111" s="157">
        <f t="shared" si="292"/>
        <v>4.3103448275862072E-2</v>
      </c>
      <c r="I111" s="58">
        <v>2</v>
      </c>
      <c r="J111" s="132">
        <f t="shared" si="293"/>
        <v>123</v>
      </c>
      <c r="K111" s="157">
        <f t="shared" si="294"/>
        <v>1.6528925619834711E-2</v>
      </c>
      <c r="L111" s="58">
        <v>-1</v>
      </c>
      <c r="M111" s="132">
        <f t="shared" si="295"/>
        <v>122</v>
      </c>
      <c r="N111" s="157">
        <f t="shared" si="296"/>
        <v>-8.130081300813009E-3</v>
      </c>
      <c r="O111" s="58">
        <v>0</v>
      </c>
      <c r="P111" s="117"/>
      <c r="Q111" s="120"/>
      <c r="R111" s="58">
        <v>0</v>
      </c>
      <c r="S111" s="132">
        <f t="shared" si="297"/>
        <v>122</v>
      </c>
      <c r="T111" s="157">
        <f t="shared" si="298"/>
        <v>0</v>
      </c>
      <c r="U111" s="152">
        <f t="shared" si="299"/>
        <v>2</v>
      </c>
      <c r="V111" s="153">
        <f t="shared" si="300"/>
        <v>1.2687525689492718E-2</v>
      </c>
      <c r="W111"/>
      <c r="X111" s="158">
        <f t="shared" si="301"/>
        <v>4</v>
      </c>
      <c r="Y111" s="6">
        <v>4</v>
      </c>
      <c r="Z111" s="6">
        <v>0</v>
      </c>
      <c r="AA111" s="132">
        <f t="shared" si="302"/>
        <v>126</v>
      </c>
      <c r="AB111" s="157">
        <f t="shared" si="303"/>
        <v>3.2786885245901641E-2</v>
      </c>
      <c r="AC111" s="158">
        <f t="shared" si="304"/>
        <v>1</v>
      </c>
      <c r="AD111" s="6">
        <v>1</v>
      </c>
      <c r="AE111" s="6">
        <v>0</v>
      </c>
      <c r="AF111" s="132">
        <f t="shared" si="305"/>
        <v>127</v>
      </c>
      <c r="AG111" s="147">
        <f t="shared" si="306"/>
        <v>7.9365079365079361E-3</v>
      </c>
      <c r="AH111" s="158">
        <f t="shared" si="307"/>
        <v>1</v>
      </c>
      <c r="AI111" s="6">
        <v>1</v>
      </c>
      <c r="AJ111" s="6">
        <v>0</v>
      </c>
      <c r="AK111" s="132">
        <f t="shared" si="308"/>
        <v>128</v>
      </c>
      <c r="AL111" s="147">
        <f t="shared" si="309"/>
        <v>7.874015748031496E-3</v>
      </c>
      <c r="AM111" s="158">
        <f t="shared" si="310"/>
        <v>1</v>
      </c>
      <c r="AN111" s="6">
        <v>1</v>
      </c>
      <c r="AO111" s="6">
        <v>0</v>
      </c>
      <c r="AP111" s="132">
        <f t="shared" si="311"/>
        <v>129</v>
      </c>
      <c r="AQ111" s="147">
        <f t="shared" si="312"/>
        <v>7.8125E-3</v>
      </c>
      <c r="AR111" s="158">
        <f t="shared" si="313"/>
        <v>1</v>
      </c>
      <c r="AS111" s="6">
        <v>1</v>
      </c>
      <c r="AT111" s="6">
        <v>0</v>
      </c>
      <c r="AU111" s="132">
        <f t="shared" si="314"/>
        <v>130</v>
      </c>
      <c r="AV111" s="147">
        <f t="shared" si="315"/>
        <v>7.7519379844961239E-3</v>
      </c>
      <c r="AW111" s="152">
        <f t="shared" si="316"/>
        <v>8</v>
      </c>
      <c r="AX111" s="153">
        <f t="shared" si="317"/>
        <v>7.8437380699154513E-3</v>
      </c>
    </row>
    <row r="112" spans="1:50" s="43" customFormat="1" outlineLevel="1">
      <c r="A112"/>
      <c r="B112" s="40" t="s">
        <v>83</v>
      </c>
      <c r="C112" s="221" t="s">
        <v>94</v>
      </c>
      <c r="D112" s="58">
        <v>2</v>
      </c>
      <c r="E112" s="220">
        <v>91</v>
      </c>
      <c r="F112" s="58">
        <v>1</v>
      </c>
      <c r="G112" s="132">
        <f t="shared" si="291"/>
        <v>92</v>
      </c>
      <c r="H112" s="157">
        <f t="shared" si="292"/>
        <v>1.098901098901099E-2</v>
      </c>
      <c r="I112" s="58">
        <v>2</v>
      </c>
      <c r="J112" s="132">
        <f t="shared" si="293"/>
        <v>94</v>
      </c>
      <c r="K112" s="157">
        <f t="shared" si="294"/>
        <v>2.1739130434782608E-2</v>
      </c>
      <c r="L112" s="58">
        <v>-1</v>
      </c>
      <c r="M112" s="132">
        <f t="shared" si="295"/>
        <v>93</v>
      </c>
      <c r="N112" s="157">
        <f t="shared" si="296"/>
        <v>-1.0638297872340425E-2</v>
      </c>
      <c r="O112" s="58">
        <v>0</v>
      </c>
      <c r="P112" s="117"/>
      <c r="Q112" s="120"/>
      <c r="R112" s="58">
        <v>0</v>
      </c>
      <c r="S112" s="132">
        <f t="shared" si="297"/>
        <v>93</v>
      </c>
      <c r="T112" s="157">
        <f t="shared" si="298"/>
        <v>0</v>
      </c>
      <c r="U112" s="152">
        <f t="shared" si="299"/>
        <v>4</v>
      </c>
      <c r="V112" s="153">
        <f t="shared" si="300"/>
        <v>5.449793047405338E-3</v>
      </c>
      <c r="W112"/>
      <c r="X112" s="158">
        <f t="shared" si="301"/>
        <v>2</v>
      </c>
      <c r="Y112" s="6">
        <v>2</v>
      </c>
      <c r="Z112" s="6">
        <v>0</v>
      </c>
      <c r="AA112" s="132">
        <f t="shared" si="302"/>
        <v>95</v>
      </c>
      <c r="AB112" s="157">
        <f t="shared" si="303"/>
        <v>2.1505376344086023E-2</v>
      </c>
      <c r="AC112" s="158">
        <f t="shared" si="304"/>
        <v>1</v>
      </c>
      <c r="AD112" s="6">
        <v>1</v>
      </c>
      <c r="AE112" s="6">
        <v>0</v>
      </c>
      <c r="AF112" s="132">
        <f t="shared" si="305"/>
        <v>96</v>
      </c>
      <c r="AG112" s="147">
        <f t="shared" si="306"/>
        <v>1.0526315789473684E-2</v>
      </c>
      <c r="AH112" s="158">
        <f t="shared" si="307"/>
        <v>0</v>
      </c>
      <c r="AI112" s="6">
        <v>0</v>
      </c>
      <c r="AJ112" s="6">
        <v>0</v>
      </c>
      <c r="AK112" s="132">
        <f t="shared" si="308"/>
        <v>96</v>
      </c>
      <c r="AL112" s="147">
        <f t="shared" si="309"/>
        <v>0</v>
      </c>
      <c r="AM112" s="158">
        <f t="shared" si="310"/>
        <v>0</v>
      </c>
      <c r="AN112" s="6">
        <v>0</v>
      </c>
      <c r="AO112" s="6">
        <v>0</v>
      </c>
      <c r="AP112" s="132">
        <f t="shared" si="311"/>
        <v>96</v>
      </c>
      <c r="AQ112" s="147">
        <f t="shared" si="312"/>
        <v>0</v>
      </c>
      <c r="AR112" s="158">
        <f t="shared" si="313"/>
        <v>0</v>
      </c>
      <c r="AS112" s="6">
        <v>0</v>
      </c>
      <c r="AT112" s="6">
        <v>0</v>
      </c>
      <c r="AU112" s="132">
        <f t="shared" si="314"/>
        <v>96</v>
      </c>
      <c r="AV112" s="147">
        <f t="shared" si="315"/>
        <v>0</v>
      </c>
      <c r="AW112" s="152">
        <f t="shared" si="316"/>
        <v>3</v>
      </c>
      <c r="AX112" s="153">
        <f t="shared" si="317"/>
        <v>2.6212544625558998E-3</v>
      </c>
    </row>
    <row r="113" spans="1:50" outlineLevel="1">
      <c r="B113" s="40" t="s">
        <v>84</v>
      </c>
      <c r="C113" s="221" t="s">
        <v>94</v>
      </c>
      <c r="D113" s="58">
        <v>1</v>
      </c>
      <c r="E113" s="220">
        <v>21</v>
      </c>
      <c r="F113" s="58">
        <v>0</v>
      </c>
      <c r="G113" s="132">
        <f t="shared" si="291"/>
        <v>21</v>
      </c>
      <c r="H113" s="157">
        <f t="shared" si="292"/>
        <v>0</v>
      </c>
      <c r="I113" s="58">
        <v>9</v>
      </c>
      <c r="J113" s="132">
        <f t="shared" si="293"/>
        <v>30</v>
      </c>
      <c r="K113" s="157">
        <f t="shared" si="294"/>
        <v>0.42857142857142855</v>
      </c>
      <c r="L113" s="58">
        <v>6</v>
      </c>
      <c r="M113" s="132">
        <f t="shared" si="295"/>
        <v>36</v>
      </c>
      <c r="N113" s="157">
        <f t="shared" si="296"/>
        <v>0.2</v>
      </c>
      <c r="O113" s="58">
        <v>0</v>
      </c>
      <c r="P113" s="30"/>
      <c r="Q113" s="123"/>
      <c r="R113" s="58">
        <v>0</v>
      </c>
      <c r="S113" s="132">
        <f t="shared" si="297"/>
        <v>36</v>
      </c>
      <c r="T113" s="157">
        <f t="shared" si="298"/>
        <v>0</v>
      </c>
      <c r="U113" s="152">
        <f t="shared" si="299"/>
        <v>16</v>
      </c>
      <c r="V113" s="153">
        <f t="shared" si="300"/>
        <v>0.1442496849097028</v>
      </c>
      <c r="X113" s="158">
        <f t="shared" si="301"/>
        <v>1</v>
      </c>
      <c r="Y113" s="6">
        <v>0</v>
      </c>
      <c r="Z113" s="6">
        <v>1</v>
      </c>
      <c r="AA113" s="132">
        <f t="shared" si="302"/>
        <v>37</v>
      </c>
      <c r="AB113" s="157">
        <f t="shared" si="303"/>
        <v>2.7777777777777776E-2</v>
      </c>
      <c r="AC113" s="158">
        <f t="shared" si="304"/>
        <v>0</v>
      </c>
      <c r="AD113" s="6">
        <v>0</v>
      </c>
      <c r="AE113" s="6">
        <v>0</v>
      </c>
      <c r="AF113" s="132">
        <f t="shared" si="305"/>
        <v>37</v>
      </c>
      <c r="AG113" s="147">
        <f t="shared" si="306"/>
        <v>0</v>
      </c>
      <c r="AH113" s="158">
        <f t="shared" si="307"/>
        <v>0</v>
      </c>
      <c r="AI113" s="6">
        <v>0</v>
      </c>
      <c r="AJ113" s="6">
        <v>0</v>
      </c>
      <c r="AK113" s="132">
        <f t="shared" si="308"/>
        <v>37</v>
      </c>
      <c r="AL113" s="147">
        <f t="shared" si="309"/>
        <v>0</v>
      </c>
      <c r="AM113" s="158">
        <f t="shared" si="310"/>
        <v>0</v>
      </c>
      <c r="AN113" s="6">
        <v>0</v>
      </c>
      <c r="AO113" s="6">
        <v>0</v>
      </c>
      <c r="AP113" s="132">
        <f t="shared" si="311"/>
        <v>37</v>
      </c>
      <c r="AQ113" s="147">
        <f t="shared" si="312"/>
        <v>0</v>
      </c>
      <c r="AR113" s="158">
        <f t="shared" si="313"/>
        <v>0</v>
      </c>
      <c r="AS113" s="6">
        <v>0</v>
      </c>
      <c r="AT113" s="6">
        <v>0</v>
      </c>
      <c r="AU113" s="132">
        <f t="shared" si="314"/>
        <v>37</v>
      </c>
      <c r="AV113" s="147">
        <f t="shared" si="315"/>
        <v>0</v>
      </c>
      <c r="AW113" s="152">
        <f t="shared" si="316"/>
        <v>1</v>
      </c>
      <c r="AX113" s="153">
        <f t="shared" si="317"/>
        <v>0</v>
      </c>
    </row>
    <row r="114" spans="1:50" s="43" customFormat="1" outlineLevel="1">
      <c r="A114"/>
      <c r="B114" s="40" t="s">
        <v>86</v>
      </c>
      <c r="C114" s="221" t="s">
        <v>94</v>
      </c>
      <c r="D114" s="58">
        <v>0</v>
      </c>
      <c r="E114" s="220">
        <v>61</v>
      </c>
      <c r="F114" s="58">
        <v>1</v>
      </c>
      <c r="G114" s="132">
        <f t="shared" si="291"/>
        <v>62</v>
      </c>
      <c r="H114" s="157">
        <f t="shared" si="292"/>
        <v>1.6393442622950821E-2</v>
      </c>
      <c r="I114" s="58">
        <v>1</v>
      </c>
      <c r="J114" s="132">
        <f t="shared" si="293"/>
        <v>63</v>
      </c>
      <c r="K114" s="157">
        <f t="shared" si="294"/>
        <v>1.6129032258064516E-2</v>
      </c>
      <c r="L114" s="58">
        <v>0</v>
      </c>
      <c r="M114" s="132">
        <f t="shared" si="295"/>
        <v>63</v>
      </c>
      <c r="N114" s="157">
        <f t="shared" si="296"/>
        <v>0</v>
      </c>
      <c r="O114" s="58">
        <v>13</v>
      </c>
      <c r="P114" s="117"/>
      <c r="Q114" s="120"/>
      <c r="R114" s="58">
        <v>23</v>
      </c>
      <c r="S114" s="132">
        <f t="shared" si="297"/>
        <v>86</v>
      </c>
      <c r="T114" s="157">
        <f t="shared" si="298"/>
        <v>0.36507936507936506</v>
      </c>
      <c r="U114" s="152">
        <f t="shared" si="299"/>
        <v>25</v>
      </c>
      <c r="V114" s="153">
        <f t="shared" si="300"/>
        <v>8.9662873484853023E-2</v>
      </c>
      <c r="W114"/>
      <c r="X114" s="158">
        <f t="shared" si="301"/>
        <v>1</v>
      </c>
      <c r="Y114" s="6">
        <v>0</v>
      </c>
      <c r="Z114" s="6">
        <v>1</v>
      </c>
      <c r="AA114" s="132">
        <f t="shared" si="302"/>
        <v>87</v>
      </c>
      <c r="AB114" s="157">
        <f t="shared" si="303"/>
        <v>1.1627906976744186E-2</v>
      </c>
      <c r="AC114" s="158">
        <f t="shared" si="304"/>
        <v>0</v>
      </c>
      <c r="AD114" s="6">
        <v>0</v>
      </c>
      <c r="AE114" s="6">
        <v>0</v>
      </c>
      <c r="AF114" s="132">
        <f t="shared" si="305"/>
        <v>87</v>
      </c>
      <c r="AG114" s="147">
        <f t="shared" si="306"/>
        <v>0</v>
      </c>
      <c r="AH114" s="158">
        <f t="shared" si="307"/>
        <v>0</v>
      </c>
      <c r="AI114" s="6">
        <v>0</v>
      </c>
      <c r="AJ114" s="6">
        <v>0</v>
      </c>
      <c r="AK114" s="132">
        <f t="shared" si="308"/>
        <v>87</v>
      </c>
      <c r="AL114" s="147">
        <f t="shared" si="309"/>
        <v>0</v>
      </c>
      <c r="AM114" s="158">
        <f t="shared" si="310"/>
        <v>0</v>
      </c>
      <c r="AN114" s="6">
        <v>0</v>
      </c>
      <c r="AO114" s="6">
        <v>0</v>
      </c>
      <c r="AP114" s="132">
        <f t="shared" si="311"/>
        <v>87</v>
      </c>
      <c r="AQ114" s="147">
        <f t="shared" si="312"/>
        <v>0</v>
      </c>
      <c r="AR114" s="158">
        <f t="shared" si="313"/>
        <v>0</v>
      </c>
      <c r="AS114" s="6">
        <v>0</v>
      </c>
      <c r="AT114" s="6">
        <v>0</v>
      </c>
      <c r="AU114" s="132">
        <f t="shared" si="314"/>
        <v>87</v>
      </c>
      <c r="AV114" s="147">
        <f t="shared" si="315"/>
        <v>0</v>
      </c>
      <c r="AW114" s="152">
        <f t="shared" si="316"/>
        <v>1</v>
      </c>
      <c r="AX114" s="153">
        <f t="shared" si="317"/>
        <v>0</v>
      </c>
    </row>
    <row r="115" spans="1:50" outlineLevel="1">
      <c r="B115" s="40" t="s">
        <v>87</v>
      </c>
      <c r="C115" s="221" t="s">
        <v>94</v>
      </c>
      <c r="D115" s="58">
        <v>4</v>
      </c>
      <c r="E115" s="220">
        <v>12</v>
      </c>
      <c r="F115" s="58">
        <v>0</v>
      </c>
      <c r="G115" s="132">
        <f t="shared" si="291"/>
        <v>12</v>
      </c>
      <c r="H115" s="157">
        <f t="shared" si="292"/>
        <v>0</v>
      </c>
      <c r="I115" s="58">
        <v>0</v>
      </c>
      <c r="J115" s="132">
        <f t="shared" si="293"/>
        <v>12</v>
      </c>
      <c r="K115" s="157">
        <f t="shared" si="294"/>
        <v>0</v>
      </c>
      <c r="L115" s="58">
        <v>0</v>
      </c>
      <c r="M115" s="132">
        <f t="shared" si="295"/>
        <v>12</v>
      </c>
      <c r="N115" s="157">
        <f t="shared" si="296"/>
        <v>0</v>
      </c>
      <c r="O115" s="58">
        <v>0</v>
      </c>
      <c r="P115" s="30"/>
      <c r="Q115" s="123"/>
      <c r="R115" s="58">
        <v>0</v>
      </c>
      <c r="S115" s="132">
        <f t="shared" si="297"/>
        <v>12</v>
      </c>
      <c r="T115" s="157">
        <f t="shared" si="298"/>
        <v>0</v>
      </c>
      <c r="U115" s="152">
        <f t="shared" si="299"/>
        <v>4</v>
      </c>
      <c r="V115" s="153">
        <f t="shared" si="300"/>
        <v>0</v>
      </c>
      <c r="X115" s="158">
        <f t="shared" si="301"/>
        <v>0</v>
      </c>
      <c r="Y115" s="6">
        <v>0</v>
      </c>
      <c r="Z115" s="6">
        <v>0</v>
      </c>
      <c r="AA115" s="132">
        <f t="shared" si="302"/>
        <v>12</v>
      </c>
      <c r="AB115" s="157">
        <f t="shared" si="303"/>
        <v>0</v>
      </c>
      <c r="AC115" s="158">
        <f t="shared" si="304"/>
        <v>0</v>
      </c>
      <c r="AD115" s="6">
        <v>0</v>
      </c>
      <c r="AE115" s="6">
        <v>0</v>
      </c>
      <c r="AF115" s="132">
        <f t="shared" si="305"/>
        <v>12</v>
      </c>
      <c r="AG115" s="147">
        <f t="shared" si="306"/>
        <v>0</v>
      </c>
      <c r="AH115" s="158">
        <f t="shared" si="307"/>
        <v>0</v>
      </c>
      <c r="AI115" s="6">
        <v>0</v>
      </c>
      <c r="AJ115" s="6">
        <v>0</v>
      </c>
      <c r="AK115" s="132">
        <f t="shared" si="308"/>
        <v>12</v>
      </c>
      <c r="AL115" s="147">
        <f t="shared" si="309"/>
        <v>0</v>
      </c>
      <c r="AM115" s="158">
        <f t="shared" si="310"/>
        <v>0</v>
      </c>
      <c r="AN115" s="6">
        <v>0</v>
      </c>
      <c r="AO115" s="6">
        <v>0</v>
      </c>
      <c r="AP115" s="132">
        <f t="shared" si="311"/>
        <v>12</v>
      </c>
      <c r="AQ115" s="147">
        <f t="shared" si="312"/>
        <v>0</v>
      </c>
      <c r="AR115" s="158">
        <f t="shared" si="313"/>
        <v>0</v>
      </c>
      <c r="AS115" s="6">
        <v>0</v>
      </c>
      <c r="AT115" s="6">
        <v>0</v>
      </c>
      <c r="AU115" s="132">
        <f t="shared" si="314"/>
        <v>12</v>
      </c>
      <c r="AV115" s="147">
        <f t="shared" si="315"/>
        <v>0</v>
      </c>
      <c r="AW115" s="152">
        <f t="shared" si="316"/>
        <v>0</v>
      </c>
      <c r="AX115" s="153">
        <f t="shared" si="317"/>
        <v>0</v>
      </c>
    </row>
    <row r="116" spans="1:50" ht="15" customHeight="1" outlineLevel="1">
      <c r="B116" s="40" t="s">
        <v>88</v>
      </c>
      <c r="C116" s="222" t="s">
        <v>94</v>
      </c>
      <c r="D116" s="202">
        <v>0</v>
      </c>
      <c r="E116" s="220">
        <v>0</v>
      </c>
      <c r="F116" s="58">
        <v>0</v>
      </c>
      <c r="G116" s="132">
        <f t="shared" si="291"/>
        <v>0</v>
      </c>
      <c r="H116" s="157">
        <f t="shared" si="292"/>
        <v>0</v>
      </c>
      <c r="I116" s="58">
        <v>10</v>
      </c>
      <c r="J116" s="132">
        <f t="shared" si="293"/>
        <v>10</v>
      </c>
      <c r="K116" s="157">
        <f t="shared" si="294"/>
        <v>0</v>
      </c>
      <c r="L116" s="58">
        <v>0</v>
      </c>
      <c r="M116" s="132">
        <f t="shared" si="295"/>
        <v>10</v>
      </c>
      <c r="N116" s="157">
        <f t="shared" si="296"/>
        <v>0</v>
      </c>
      <c r="O116" s="58">
        <v>0</v>
      </c>
      <c r="P116" s="30"/>
      <c r="Q116" s="123"/>
      <c r="R116" s="58">
        <v>1</v>
      </c>
      <c r="S116" s="132">
        <f t="shared" si="297"/>
        <v>11</v>
      </c>
      <c r="T116" s="157">
        <f t="shared" si="298"/>
        <v>0.1</v>
      </c>
      <c r="U116" s="152">
        <f t="shared" si="299"/>
        <v>11</v>
      </c>
      <c r="V116" s="153">
        <f t="shared" si="300"/>
        <v>0</v>
      </c>
      <c r="X116" s="158">
        <f t="shared" si="301"/>
        <v>0</v>
      </c>
      <c r="Y116" s="6">
        <v>0</v>
      </c>
      <c r="Z116" s="6">
        <v>0</v>
      </c>
      <c r="AA116" s="132">
        <f t="shared" si="302"/>
        <v>11</v>
      </c>
      <c r="AB116" s="157">
        <f t="shared" si="303"/>
        <v>0</v>
      </c>
      <c r="AC116" s="158">
        <f t="shared" si="304"/>
        <v>0</v>
      </c>
      <c r="AD116" s="6">
        <v>0</v>
      </c>
      <c r="AE116" s="6">
        <v>0</v>
      </c>
      <c r="AF116" s="132">
        <f t="shared" si="305"/>
        <v>11</v>
      </c>
      <c r="AG116" s="147">
        <f t="shared" si="306"/>
        <v>0</v>
      </c>
      <c r="AH116" s="158">
        <f t="shared" si="307"/>
        <v>0</v>
      </c>
      <c r="AI116" s="6">
        <v>0</v>
      </c>
      <c r="AJ116" s="6">
        <v>0</v>
      </c>
      <c r="AK116" s="132">
        <f t="shared" si="308"/>
        <v>11</v>
      </c>
      <c r="AL116" s="147">
        <f t="shared" si="309"/>
        <v>0</v>
      </c>
      <c r="AM116" s="158">
        <f t="shared" si="310"/>
        <v>0</v>
      </c>
      <c r="AN116" s="6">
        <v>0</v>
      </c>
      <c r="AO116" s="6">
        <v>0</v>
      </c>
      <c r="AP116" s="132">
        <f t="shared" si="311"/>
        <v>11</v>
      </c>
      <c r="AQ116" s="147">
        <f t="shared" si="312"/>
        <v>0</v>
      </c>
      <c r="AR116" s="158">
        <f t="shared" si="313"/>
        <v>0</v>
      </c>
      <c r="AS116" s="6">
        <v>0</v>
      </c>
      <c r="AT116" s="6">
        <v>0</v>
      </c>
      <c r="AU116" s="132">
        <f t="shared" si="314"/>
        <v>11</v>
      </c>
      <c r="AV116" s="147">
        <f t="shared" si="315"/>
        <v>0</v>
      </c>
      <c r="AW116" s="152">
        <f t="shared" si="316"/>
        <v>0</v>
      </c>
      <c r="AX116" s="153">
        <f t="shared" si="317"/>
        <v>0</v>
      </c>
    </row>
    <row r="117" spans="1:50" ht="15" customHeight="1" outlineLevel="1">
      <c r="B117" s="339" t="s">
        <v>95</v>
      </c>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62"/>
    </row>
    <row r="118" spans="1:50" ht="15" customHeight="1" outlineLevel="1">
      <c r="B118" s="40" t="s">
        <v>114</v>
      </c>
      <c r="C118" s="38" t="s">
        <v>94</v>
      </c>
      <c r="D118" s="159">
        <f>SUM(D103:D116)</f>
        <v>29</v>
      </c>
      <c r="E118" s="160">
        <f>SUM(E103:E116)</f>
        <v>1599</v>
      </c>
      <c r="F118" s="159">
        <f>SUM(F103:F116)</f>
        <v>35</v>
      </c>
      <c r="G118" s="137">
        <f>SUM(G103:G116)</f>
        <v>1634</v>
      </c>
      <c r="H118" s="156">
        <f>IFERROR((G118-E118)/E118,0)</f>
        <v>2.1888680425265792E-2</v>
      </c>
      <c r="I118" s="159">
        <f>SUM(I103:I116)</f>
        <v>61</v>
      </c>
      <c r="J118" s="137">
        <f>SUM(J103:J116)</f>
        <v>1695</v>
      </c>
      <c r="K118" s="156">
        <f t="shared" si="272"/>
        <v>3.7331701346389232E-2</v>
      </c>
      <c r="L118" s="159">
        <f>SUM(L103:L116)</f>
        <v>25</v>
      </c>
      <c r="M118" s="137">
        <f>SUM(M103:M116)</f>
        <v>1720</v>
      </c>
      <c r="N118" s="156">
        <f t="shared" si="274"/>
        <v>1.4749262536873156E-2</v>
      </c>
      <c r="O118" s="159">
        <f>SUM(O103:O116)</f>
        <v>35</v>
      </c>
      <c r="P118" s="137"/>
      <c r="Q118" s="156"/>
      <c r="R118" s="159">
        <f>SUM(R103:R116)</f>
        <v>50</v>
      </c>
      <c r="S118" s="137">
        <f>SUM(S103:S116)</f>
        <v>1770</v>
      </c>
      <c r="T118" s="156">
        <f>IFERROR((S118-M118)/M118,0)</f>
        <v>2.9069767441860465E-2</v>
      </c>
      <c r="U118" s="152">
        <f>D118+F118+I118+L118+R118</f>
        <v>200</v>
      </c>
      <c r="V118" s="153">
        <f>IFERROR((S118/E118)^(1/4)-1,0)</f>
        <v>2.5725613948667236E-2</v>
      </c>
      <c r="X118" s="206">
        <f>SUM(X103:X116)</f>
        <v>38</v>
      </c>
      <c r="Y118" s="208">
        <f t="shared" ref="Y118:Z118" si="318">SUM(Y103:Y116)</f>
        <v>35</v>
      </c>
      <c r="Z118" s="144">
        <f t="shared" si="318"/>
        <v>3</v>
      </c>
      <c r="AA118" s="161">
        <f>SUM(AA103:AA116)</f>
        <v>1808</v>
      </c>
      <c r="AB118" s="156">
        <f>IFERROR((AA118-S118)/S118,0)</f>
        <v>2.1468926553672316E-2</v>
      </c>
      <c r="AC118" s="161">
        <f t="shared" ref="AC118:AF118" si="319">SUM(AC103:AC116)</f>
        <v>12</v>
      </c>
      <c r="AD118" s="161">
        <f t="shared" si="319"/>
        <v>12</v>
      </c>
      <c r="AE118" s="161">
        <f t="shared" si="319"/>
        <v>0</v>
      </c>
      <c r="AF118" s="161">
        <f t="shared" si="319"/>
        <v>1820</v>
      </c>
      <c r="AG118" s="149">
        <f>IFERROR((AF118-AA118)/AA118,0)</f>
        <v>6.6371681415929203E-3</v>
      </c>
      <c r="AH118" s="161">
        <f t="shared" ref="AH118:AK118" si="320">SUM(AH103:AH116)</f>
        <v>8</v>
      </c>
      <c r="AI118" s="161">
        <f t="shared" si="320"/>
        <v>8</v>
      </c>
      <c r="AJ118" s="161">
        <f t="shared" si="320"/>
        <v>0</v>
      </c>
      <c r="AK118" s="161">
        <f t="shared" si="320"/>
        <v>1828</v>
      </c>
      <c r="AL118" s="149">
        <f t="shared" si="284"/>
        <v>4.3956043956043956E-3</v>
      </c>
      <c r="AM118" s="161">
        <f t="shared" ref="AM118:AP118" si="321">SUM(AM103:AM116)</f>
        <v>8</v>
      </c>
      <c r="AN118" s="161">
        <f t="shared" si="321"/>
        <v>8</v>
      </c>
      <c r="AO118" s="161">
        <f t="shared" si="321"/>
        <v>0</v>
      </c>
      <c r="AP118" s="161">
        <f t="shared" si="321"/>
        <v>1836</v>
      </c>
      <c r="AQ118" s="149">
        <f t="shared" si="286"/>
        <v>4.3763676148796497E-3</v>
      </c>
      <c r="AR118" s="161">
        <f t="shared" ref="AR118:AU118" si="322">SUM(AR103:AR116)</f>
        <v>7</v>
      </c>
      <c r="AS118" s="161">
        <f t="shared" si="322"/>
        <v>7</v>
      </c>
      <c r="AT118" s="161">
        <f t="shared" si="322"/>
        <v>0</v>
      </c>
      <c r="AU118" s="161">
        <f t="shared" si="322"/>
        <v>1843</v>
      </c>
      <c r="AV118" s="149">
        <f t="shared" si="288"/>
        <v>3.8126361655773421E-3</v>
      </c>
      <c r="AW118" s="145">
        <f>SUM(AW103:AW116)</f>
        <v>73</v>
      </c>
      <c r="AX118" s="153">
        <f t="shared" si="290"/>
        <v>4.804860679133327E-3</v>
      </c>
    </row>
    <row r="120" spans="1:50" ht="15.6">
      <c r="B120" s="332" t="s">
        <v>99</v>
      </c>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32"/>
      <c r="AO120" s="332"/>
      <c r="AP120" s="332"/>
      <c r="AQ120" s="332"/>
      <c r="AR120" s="332"/>
      <c r="AS120" s="332"/>
      <c r="AT120" s="332"/>
      <c r="AU120" s="332"/>
      <c r="AV120" s="332"/>
      <c r="AW120" s="332"/>
      <c r="AX120" s="332"/>
    </row>
    <row r="121" spans="1:50" ht="5.45" customHeight="1" outlineLevel="1">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row>
    <row r="122" spans="1:50" outlineLevel="1">
      <c r="B122" s="359"/>
      <c r="C122" s="344" t="s">
        <v>93</v>
      </c>
      <c r="D122" s="347" t="s">
        <v>106</v>
      </c>
      <c r="E122" s="348"/>
      <c r="F122" s="348"/>
      <c r="G122" s="348"/>
      <c r="H122" s="348"/>
      <c r="I122" s="348"/>
      <c r="J122" s="348"/>
      <c r="K122" s="348"/>
      <c r="L122" s="348"/>
      <c r="M122" s="348"/>
      <c r="N122" s="348"/>
      <c r="O122" s="348"/>
      <c r="P122" s="348"/>
      <c r="Q122" s="349"/>
      <c r="R122" s="347"/>
      <c r="S122" s="348"/>
      <c r="T122" s="349"/>
      <c r="U122" s="355" t="str">
        <f xml:space="preserve"> D123&amp;" - "&amp;R123</f>
        <v>2019 - 2023</v>
      </c>
      <c r="V122" s="356"/>
      <c r="X122" s="347" t="s">
        <v>107</v>
      </c>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outlineLevel="1">
      <c r="B123" s="360"/>
      <c r="C123" s="345"/>
      <c r="D123" s="347">
        <f>$C$3-5</f>
        <v>2019</v>
      </c>
      <c r="E123" s="349"/>
      <c r="F123" s="347">
        <f>$C$3-4</f>
        <v>2020</v>
      </c>
      <c r="G123" s="348"/>
      <c r="H123" s="349"/>
      <c r="I123" s="347">
        <f>$C$3-3</f>
        <v>2021</v>
      </c>
      <c r="J123" s="348"/>
      <c r="K123" s="349"/>
      <c r="L123" s="347">
        <f>$C$3-2</f>
        <v>2022</v>
      </c>
      <c r="M123" s="348"/>
      <c r="N123" s="349"/>
      <c r="O123" s="347" t="str">
        <f>$C$3-1&amp;""&amp;" ("&amp;"Σεπ"&amp;")"</f>
        <v>2023 (Σεπ)</v>
      </c>
      <c r="P123" s="348"/>
      <c r="Q123" s="349"/>
      <c r="R123" s="347">
        <f>$C$3-1</f>
        <v>2023</v>
      </c>
      <c r="S123" s="348"/>
      <c r="T123" s="349"/>
      <c r="U123" s="357"/>
      <c r="V123" s="358"/>
      <c r="X123" s="347">
        <f>$C$3</f>
        <v>2024</v>
      </c>
      <c r="Y123" s="348"/>
      <c r="Z123" s="348"/>
      <c r="AA123" s="348"/>
      <c r="AB123" s="349"/>
      <c r="AC123" s="347">
        <f>$C$3+1</f>
        <v>2025</v>
      </c>
      <c r="AD123" s="348"/>
      <c r="AE123" s="348"/>
      <c r="AF123" s="348"/>
      <c r="AG123" s="349"/>
      <c r="AH123" s="347">
        <f>$C$3+2</f>
        <v>2026</v>
      </c>
      <c r="AI123" s="348"/>
      <c r="AJ123" s="348"/>
      <c r="AK123" s="348"/>
      <c r="AL123" s="349"/>
      <c r="AM123" s="347">
        <f>$C$3+3</f>
        <v>2027</v>
      </c>
      <c r="AN123" s="348"/>
      <c r="AO123" s="348"/>
      <c r="AP123" s="348"/>
      <c r="AQ123" s="349"/>
      <c r="AR123" s="347">
        <f>$C$3+4</f>
        <v>2028</v>
      </c>
      <c r="AS123" s="348"/>
      <c r="AT123" s="348"/>
      <c r="AU123" s="348"/>
      <c r="AV123" s="349"/>
      <c r="AW123" s="337" t="str">
        <f>X123&amp;" - "&amp;AR123</f>
        <v>2024 - 2028</v>
      </c>
      <c r="AX123" s="363"/>
    </row>
    <row r="124" spans="1:50" ht="43.5" outlineLevel="1">
      <c r="B124" s="361"/>
      <c r="C124" s="346"/>
      <c r="D124" s="54" t="s">
        <v>108</v>
      </c>
      <c r="E124" s="55" t="s">
        <v>109</v>
      </c>
      <c r="F124" s="54" t="s">
        <v>108</v>
      </c>
      <c r="G124" s="9" t="s">
        <v>109</v>
      </c>
      <c r="H124" s="55" t="s">
        <v>110</v>
      </c>
      <c r="I124" s="54" t="s">
        <v>108</v>
      </c>
      <c r="J124" s="9" t="s">
        <v>109</v>
      </c>
      <c r="K124" s="55" t="s">
        <v>110</v>
      </c>
      <c r="L124" s="54" t="s">
        <v>108</v>
      </c>
      <c r="M124" s="9" t="s">
        <v>109</v>
      </c>
      <c r="N124" s="55" t="s">
        <v>110</v>
      </c>
      <c r="O124" s="54" t="s">
        <v>108</v>
      </c>
      <c r="P124" s="9" t="s">
        <v>109</v>
      </c>
      <c r="Q124" s="55" t="s">
        <v>110</v>
      </c>
      <c r="R124" s="54" t="s">
        <v>108</v>
      </c>
      <c r="S124" s="9" t="s">
        <v>109</v>
      </c>
      <c r="T124" s="55" t="s">
        <v>110</v>
      </c>
      <c r="U124" s="9" t="s">
        <v>111</v>
      </c>
      <c r="V124" s="48" t="s">
        <v>112</v>
      </c>
      <c r="X124" s="54" t="s">
        <v>124</v>
      </c>
      <c r="Y124" s="87" t="s">
        <v>125</v>
      </c>
      <c r="Z124" s="87" t="s">
        <v>126</v>
      </c>
      <c r="AA124" s="9" t="s">
        <v>127</v>
      </c>
      <c r="AB124" s="55" t="s">
        <v>110</v>
      </c>
      <c r="AC124" s="54" t="s">
        <v>124</v>
      </c>
      <c r="AD124" s="87" t="s">
        <v>125</v>
      </c>
      <c r="AE124" s="87" t="s">
        <v>126</v>
      </c>
      <c r="AF124" s="9" t="s">
        <v>127</v>
      </c>
      <c r="AG124" s="55" t="s">
        <v>110</v>
      </c>
      <c r="AH124" s="54" t="s">
        <v>124</v>
      </c>
      <c r="AI124" s="87" t="s">
        <v>125</v>
      </c>
      <c r="AJ124" s="87" t="s">
        <v>126</v>
      </c>
      <c r="AK124" s="9" t="s">
        <v>127</v>
      </c>
      <c r="AL124" s="55" t="s">
        <v>110</v>
      </c>
      <c r="AM124" s="54" t="s">
        <v>124</v>
      </c>
      <c r="AN124" s="87" t="s">
        <v>125</v>
      </c>
      <c r="AO124" s="87" t="s">
        <v>126</v>
      </c>
      <c r="AP124" s="9" t="s">
        <v>127</v>
      </c>
      <c r="AQ124" s="55" t="s">
        <v>110</v>
      </c>
      <c r="AR124" s="54" t="s">
        <v>124</v>
      </c>
      <c r="AS124" s="87" t="s">
        <v>125</v>
      </c>
      <c r="AT124" s="87" t="s">
        <v>126</v>
      </c>
      <c r="AU124" s="9" t="s">
        <v>127</v>
      </c>
      <c r="AV124" s="55" t="s">
        <v>110</v>
      </c>
      <c r="AW124" s="54" t="s">
        <v>111</v>
      </c>
      <c r="AX124" s="281" t="s">
        <v>112</v>
      </c>
    </row>
    <row r="125" spans="1:50" outlineLevel="1">
      <c r="B125" s="40" t="s">
        <v>74</v>
      </c>
      <c r="C125" s="221" t="s">
        <v>94</v>
      </c>
      <c r="D125" s="58">
        <v>1</v>
      </c>
      <c r="E125" s="220">
        <v>2</v>
      </c>
      <c r="F125" s="58">
        <v>0</v>
      </c>
      <c r="G125" s="132">
        <f t="shared" ref="G125" si="323">E125+F125</f>
        <v>2</v>
      </c>
      <c r="H125" s="157">
        <f t="shared" ref="H125" si="324">IFERROR((G125-E125)/E125,0)</f>
        <v>0</v>
      </c>
      <c r="I125" s="58">
        <v>0</v>
      </c>
      <c r="J125" s="132">
        <f t="shared" ref="J125" si="325">G125+I125</f>
        <v>2</v>
      </c>
      <c r="K125" s="157">
        <f t="shared" ref="K125:K140" si="326">IFERROR((J125-G125)/G125,0)</f>
        <v>0</v>
      </c>
      <c r="L125" s="58">
        <v>0</v>
      </c>
      <c r="M125" s="132">
        <f t="shared" ref="M125" si="327">J125+L125</f>
        <v>2</v>
      </c>
      <c r="N125" s="157">
        <f t="shared" ref="N125:N140" si="328">IFERROR((M125-J125)/J125,0)</f>
        <v>0</v>
      </c>
      <c r="O125" s="58">
        <v>0</v>
      </c>
      <c r="P125" s="30"/>
      <c r="Q125" s="123"/>
      <c r="R125" s="58">
        <v>0</v>
      </c>
      <c r="S125" s="132">
        <f t="shared" ref="S125" si="329">M125+R125</f>
        <v>2</v>
      </c>
      <c r="T125" s="157">
        <f t="shared" ref="T125" si="330">IFERROR((S125-M125)/M125,0)</f>
        <v>0</v>
      </c>
      <c r="U125" s="152">
        <f t="shared" ref="U125" si="331">D125+F125+I125+L125+R125</f>
        <v>1</v>
      </c>
      <c r="V125" s="153">
        <f t="shared" ref="V125" si="332">IFERROR((S125/E125)^(1/4)-1,0)</f>
        <v>0</v>
      </c>
      <c r="X125" s="158">
        <f>Y125+Z125</f>
        <v>0</v>
      </c>
      <c r="Y125" s="6">
        <v>0</v>
      </c>
      <c r="Z125" s="6">
        <v>0</v>
      </c>
      <c r="AA125" s="132">
        <f t="shared" ref="AA125" si="333">S125+X125</f>
        <v>2</v>
      </c>
      <c r="AB125" s="157">
        <f t="shared" ref="AB125" si="334">IFERROR((AA125-S125)/S125,0)</f>
        <v>0</v>
      </c>
      <c r="AC125" s="158">
        <f>AD125+AE125</f>
        <v>0</v>
      </c>
      <c r="AD125" s="6">
        <v>0</v>
      </c>
      <c r="AE125" s="6">
        <v>0</v>
      </c>
      <c r="AF125" s="132">
        <f t="shared" ref="AF125" si="335">AA125+AC125</f>
        <v>2</v>
      </c>
      <c r="AG125" s="147">
        <f t="shared" ref="AG125" si="336">IFERROR((AF125-AA125)/AA125,0)</f>
        <v>0</v>
      </c>
      <c r="AH125" s="158">
        <f>AI125+AJ125</f>
        <v>0</v>
      </c>
      <c r="AI125" s="6">
        <v>0</v>
      </c>
      <c r="AJ125" s="6">
        <v>0</v>
      </c>
      <c r="AK125" s="132">
        <f t="shared" ref="AK125" si="337">AF125+AH125</f>
        <v>2</v>
      </c>
      <c r="AL125" s="147">
        <f t="shared" ref="AL125:AL140" si="338">IFERROR((AK125-AF125)/AF125,0)</f>
        <v>0</v>
      </c>
      <c r="AM125" s="158">
        <f>AN125+AO125</f>
        <v>0</v>
      </c>
      <c r="AN125" s="6">
        <v>0</v>
      </c>
      <c r="AO125" s="6">
        <v>0</v>
      </c>
      <c r="AP125" s="132">
        <f t="shared" ref="AP125" si="339">AK125+AM125</f>
        <v>2</v>
      </c>
      <c r="AQ125" s="147">
        <f t="shared" ref="AQ125:AQ140" si="340">IFERROR((AP125-AK125)/AK125,0)</f>
        <v>0</v>
      </c>
      <c r="AR125" s="158">
        <f>AS125+AT125</f>
        <v>0</v>
      </c>
      <c r="AS125" s="6">
        <v>0</v>
      </c>
      <c r="AT125" s="6">
        <v>0</v>
      </c>
      <c r="AU125" s="132">
        <f t="shared" ref="AU125" si="341">AP125+AR125</f>
        <v>2</v>
      </c>
      <c r="AV125" s="147">
        <f t="shared" ref="AV125:AV140" si="342">IFERROR((AU125-AP125)/AP125,0)</f>
        <v>0</v>
      </c>
      <c r="AW125" s="152">
        <f t="shared" ref="AW125" si="343">X125+AC125+AH125+AM125+AR125</f>
        <v>0</v>
      </c>
      <c r="AX125" s="153">
        <f t="shared" ref="AX125:AX140" si="344">IFERROR((AU125/AA125)^(1/4)-1,0)</f>
        <v>0</v>
      </c>
    </row>
    <row r="126" spans="1:50" outlineLevel="1">
      <c r="B126" s="40" t="s">
        <v>75</v>
      </c>
      <c r="C126" s="221" t="s">
        <v>94</v>
      </c>
      <c r="D126" s="58">
        <v>1</v>
      </c>
      <c r="E126" s="220">
        <v>41</v>
      </c>
      <c r="F126" s="58">
        <v>0</v>
      </c>
      <c r="G126" s="132">
        <f t="shared" ref="G126:G138" si="345">E126+F126</f>
        <v>41</v>
      </c>
      <c r="H126" s="157">
        <f t="shared" ref="H126:H138" si="346">IFERROR((G126-E126)/E126,0)</f>
        <v>0</v>
      </c>
      <c r="I126" s="58">
        <v>0</v>
      </c>
      <c r="J126" s="132">
        <f t="shared" ref="J126:J138" si="347">G126+I126</f>
        <v>41</v>
      </c>
      <c r="K126" s="157">
        <f t="shared" ref="K126:K138" si="348">IFERROR((J126-G126)/G126,0)</f>
        <v>0</v>
      </c>
      <c r="L126" s="58">
        <v>1</v>
      </c>
      <c r="M126" s="132">
        <f t="shared" ref="M126:M138" si="349">J126+L126</f>
        <v>42</v>
      </c>
      <c r="N126" s="157">
        <f t="shared" ref="N126:N138" si="350">IFERROR((M126-J126)/J126,0)</f>
        <v>2.4390243902439025E-2</v>
      </c>
      <c r="O126" s="58">
        <v>0</v>
      </c>
      <c r="P126" s="30"/>
      <c r="Q126" s="123"/>
      <c r="R126" s="58">
        <v>1</v>
      </c>
      <c r="S126" s="132">
        <f t="shared" ref="S126:S138" si="351">M126+R126</f>
        <v>43</v>
      </c>
      <c r="T126" s="157">
        <f t="shared" ref="T126:T138" si="352">IFERROR((S126-M126)/M126,0)</f>
        <v>2.3809523809523808E-2</v>
      </c>
      <c r="U126" s="152">
        <f t="shared" ref="U126:U138" si="353">D126+F126+I126+L126+R126</f>
        <v>3</v>
      </c>
      <c r="V126" s="153">
        <f t="shared" ref="V126:V138" si="354">IFERROR((S126/E126)^(1/4)-1,0)</f>
        <v>1.1978182913798374E-2</v>
      </c>
      <c r="X126" s="158">
        <f t="shared" ref="X126:X138" si="355">Y126+Z126</f>
        <v>3</v>
      </c>
      <c r="Y126" s="6">
        <v>2</v>
      </c>
      <c r="Z126" s="6">
        <v>1</v>
      </c>
      <c r="AA126" s="132">
        <f t="shared" ref="AA126:AA138" si="356">S126+X126</f>
        <v>46</v>
      </c>
      <c r="AB126" s="157">
        <f t="shared" ref="AB126:AB138" si="357">IFERROR((AA126-S126)/S126,0)</f>
        <v>6.9767441860465115E-2</v>
      </c>
      <c r="AC126" s="158">
        <f t="shared" ref="AC126:AC138" si="358">AD126+AE126</f>
        <v>4</v>
      </c>
      <c r="AD126" s="6">
        <v>3</v>
      </c>
      <c r="AE126" s="6">
        <v>1</v>
      </c>
      <c r="AF126" s="132">
        <f t="shared" ref="AF126:AF138" si="359">AA126+AC126</f>
        <v>50</v>
      </c>
      <c r="AG126" s="147">
        <f t="shared" ref="AG126:AG138" si="360">IFERROR((AF126-AA126)/AA126,0)</f>
        <v>8.6956521739130432E-2</v>
      </c>
      <c r="AH126" s="158">
        <f t="shared" ref="AH126:AH138" si="361">AI126+AJ126</f>
        <v>4</v>
      </c>
      <c r="AI126" s="6">
        <v>3</v>
      </c>
      <c r="AJ126" s="6">
        <v>1</v>
      </c>
      <c r="AK126" s="132">
        <f t="shared" ref="AK126:AK138" si="362">AF126+AH126</f>
        <v>54</v>
      </c>
      <c r="AL126" s="147">
        <f t="shared" ref="AL126:AL138" si="363">IFERROR((AK126-AF126)/AF126,0)</f>
        <v>0.08</v>
      </c>
      <c r="AM126" s="158">
        <f t="shared" ref="AM126:AM138" si="364">AN126+AO126</f>
        <v>4</v>
      </c>
      <c r="AN126" s="6">
        <v>3</v>
      </c>
      <c r="AO126" s="6">
        <v>1</v>
      </c>
      <c r="AP126" s="132">
        <f t="shared" ref="AP126:AP138" si="365">AK126+AM126</f>
        <v>58</v>
      </c>
      <c r="AQ126" s="147">
        <f t="shared" ref="AQ126:AQ138" si="366">IFERROR((AP126-AK126)/AK126,0)</f>
        <v>7.407407407407407E-2</v>
      </c>
      <c r="AR126" s="158">
        <f t="shared" ref="AR126:AR138" si="367">AS126+AT126</f>
        <v>4</v>
      </c>
      <c r="AS126" s="6">
        <v>3</v>
      </c>
      <c r="AT126" s="6">
        <v>1</v>
      </c>
      <c r="AU126" s="132">
        <f t="shared" ref="AU126:AU138" si="368">AP126+AR126</f>
        <v>62</v>
      </c>
      <c r="AV126" s="147">
        <f t="shared" ref="AV126:AV138" si="369">IFERROR((AU126-AP126)/AP126,0)</f>
        <v>6.8965517241379309E-2</v>
      </c>
      <c r="AW126" s="152">
        <f t="shared" ref="AW126:AW138" si="370">X126+AC126+AH126+AM126+AR126</f>
        <v>19</v>
      </c>
      <c r="AX126" s="153">
        <f t="shared" ref="AX126:AX138" si="371">IFERROR((AU126/AA126)^(1/4)-1,0)</f>
        <v>7.7478131436255371E-2</v>
      </c>
    </row>
    <row r="127" spans="1:50" outlineLevel="1">
      <c r="B127" s="40" t="s">
        <v>76</v>
      </c>
      <c r="C127" s="221" t="s">
        <v>94</v>
      </c>
      <c r="D127" s="58">
        <v>0</v>
      </c>
      <c r="E127" s="220">
        <v>0</v>
      </c>
      <c r="F127" s="58">
        <v>0</v>
      </c>
      <c r="G127" s="132">
        <f t="shared" si="345"/>
        <v>0</v>
      </c>
      <c r="H127" s="157">
        <f t="shared" si="346"/>
        <v>0</v>
      </c>
      <c r="I127" s="58">
        <v>0</v>
      </c>
      <c r="J127" s="132">
        <f t="shared" si="347"/>
        <v>0</v>
      </c>
      <c r="K127" s="157">
        <f t="shared" si="348"/>
        <v>0</v>
      </c>
      <c r="L127" s="58">
        <v>0</v>
      </c>
      <c r="M127" s="132">
        <f t="shared" si="349"/>
        <v>0</v>
      </c>
      <c r="N127" s="157">
        <f t="shared" si="350"/>
        <v>0</v>
      </c>
      <c r="O127" s="58">
        <v>0</v>
      </c>
      <c r="P127" s="30"/>
      <c r="Q127" s="123"/>
      <c r="R127" s="58">
        <v>0</v>
      </c>
      <c r="S127" s="132">
        <f t="shared" si="351"/>
        <v>0</v>
      </c>
      <c r="T127" s="157">
        <f t="shared" si="352"/>
        <v>0</v>
      </c>
      <c r="U127" s="152">
        <f t="shared" si="353"/>
        <v>0</v>
      </c>
      <c r="V127" s="153">
        <f t="shared" si="354"/>
        <v>0</v>
      </c>
      <c r="X127" s="158">
        <f t="shared" si="355"/>
        <v>0</v>
      </c>
      <c r="Y127" s="6">
        <v>0</v>
      </c>
      <c r="Z127" s="6">
        <v>0</v>
      </c>
      <c r="AA127" s="132">
        <f t="shared" si="356"/>
        <v>0</v>
      </c>
      <c r="AB127" s="157">
        <f t="shared" si="357"/>
        <v>0</v>
      </c>
      <c r="AC127" s="158">
        <f t="shared" si="358"/>
        <v>0</v>
      </c>
      <c r="AD127" s="6">
        <v>0</v>
      </c>
      <c r="AE127" s="6">
        <v>0</v>
      </c>
      <c r="AF127" s="132">
        <f t="shared" si="359"/>
        <v>0</v>
      </c>
      <c r="AG127" s="147">
        <f t="shared" si="360"/>
        <v>0</v>
      </c>
      <c r="AH127" s="158">
        <f t="shared" si="361"/>
        <v>0</v>
      </c>
      <c r="AI127" s="6">
        <v>0</v>
      </c>
      <c r="AJ127" s="6">
        <v>0</v>
      </c>
      <c r="AK127" s="132">
        <f t="shared" si="362"/>
        <v>0</v>
      </c>
      <c r="AL127" s="147">
        <f t="shared" si="363"/>
        <v>0</v>
      </c>
      <c r="AM127" s="158">
        <f t="shared" si="364"/>
        <v>0</v>
      </c>
      <c r="AN127" s="6">
        <v>0</v>
      </c>
      <c r="AO127" s="6">
        <v>0</v>
      </c>
      <c r="AP127" s="132">
        <f t="shared" si="365"/>
        <v>0</v>
      </c>
      <c r="AQ127" s="147">
        <f t="shared" si="366"/>
        <v>0</v>
      </c>
      <c r="AR127" s="158">
        <f t="shared" si="367"/>
        <v>0</v>
      </c>
      <c r="AS127" s="6">
        <v>0</v>
      </c>
      <c r="AT127" s="6">
        <v>0</v>
      </c>
      <c r="AU127" s="132">
        <f t="shared" si="368"/>
        <v>0</v>
      </c>
      <c r="AV127" s="147">
        <f t="shared" si="369"/>
        <v>0</v>
      </c>
      <c r="AW127" s="152">
        <f t="shared" si="370"/>
        <v>0</v>
      </c>
      <c r="AX127" s="153">
        <f t="shared" si="371"/>
        <v>0</v>
      </c>
    </row>
    <row r="128" spans="1:50" outlineLevel="1">
      <c r="B128" s="40" t="s">
        <v>77</v>
      </c>
      <c r="C128" s="221" t="s">
        <v>94</v>
      </c>
      <c r="D128" s="58">
        <v>0</v>
      </c>
      <c r="E128" s="220">
        <v>0</v>
      </c>
      <c r="F128" s="58">
        <v>0</v>
      </c>
      <c r="G128" s="132">
        <f t="shared" si="345"/>
        <v>0</v>
      </c>
      <c r="H128" s="157">
        <f t="shared" si="346"/>
        <v>0</v>
      </c>
      <c r="I128" s="58">
        <v>0</v>
      </c>
      <c r="J128" s="132">
        <f t="shared" si="347"/>
        <v>0</v>
      </c>
      <c r="K128" s="157">
        <f t="shared" si="348"/>
        <v>0</v>
      </c>
      <c r="L128" s="58">
        <v>0</v>
      </c>
      <c r="M128" s="132">
        <f t="shared" si="349"/>
        <v>0</v>
      </c>
      <c r="N128" s="157">
        <f t="shared" si="350"/>
        <v>0</v>
      </c>
      <c r="O128" s="58">
        <v>0</v>
      </c>
      <c r="P128" s="30"/>
      <c r="Q128" s="123"/>
      <c r="R128" s="58">
        <v>0</v>
      </c>
      <c r="S128" s="132">
        <f t="shared" si="351"/>
        <v>0</v>
      </c>
      <c r="T128" s="157">
        <f t="shared" si="352"/>
        <v>0</v>
      </c>
      <c r="U128" s="152">
        <f t="shared" si="353"/>
        <v>0</v>
      </c>
      <c r="V128" s="153">
        <f t="shared" si="354"/>
        <v>0</v>
      </c>
      <c r="X128" s="158">
        <f t="shared" si="355"/>
        <v>0</v>
      </c>
      <c r="Y128" s="6">
        <v>0</v>
      </c>
      <c r="Z128" s="6">
        <v>0</v>
      </c>
      <c r="AA128" s="132">
        <f t="shared" si="356"/>
        <v>0</v>
      </c>
      <c r="AB128" s="157">
        <f t="shared" si="357"/>
        <v>0</v>
      </c>
      <c r="AC128" s="158">
        <f t="shared" si="358"/>
        <v>0</v>
      </c>
      <c r="AD128" s="6">
        <v>0</v>
      </c>
      <c r="AE128" s="6">
        <v>0</v>
      </c>
      <c r="AF128" s="132">
        <f t="shared" si="359"/>
        <v>0</v>
      </c>
      <c r="AG128" s="147">
        <f t="shared" si="360"/>
        <v>0</v>
      </c>
      <c r="AH128" s="158">
        <f t="shared" si="361"/>
        <v>0</v>
      </c>
      <c r="AI128" s="6">
        <v>0</v>
      </c>
      <c r="AJ128" s="6">
        <v>0</v>
      </c>
      <c r="AK128" s="132">
        <f t="shared" si="362"/>
        <v>0</v>
      </c>
      <c r="AL128" s="147">
        <f t="shared" si="363"/>
        <v>0</v>
      </c>
      <c r="AM128" s="158">
        <f t="shared" si="364"/>
        <v>0</v>
      </c>
      <c r="AN128" s="6">
        <v>0</v>
      </c>
      <c r="AO128" s="6">
        <v>0</v>
      </c>
      <c r="AP128" s="132">
        <f t="shared" si="365"/>
        <v>0</v>
      </c>
      <c r="AQ128" s="147">
        <f t="shared" si="366"/>
        <v>0</v>
      </c>
      <c r="AR128" s="158">
        <f t="shared" si="367"/>
        <v>0</v>
      </c>
      <c r="AS128" s="6">
        <v>0</v>
      </c>
      <c r="AT128" s="6">
        <v>0</v>
      </c>
      <c r="AU128" s="132">
        <f t="shared" si="368"/>
        <v>0</v>
      </c>
      <c r="AV128" s="147">
        <f t="shared" si="369"/>
        <v>0</v>
      </c>
      <c r="AW128" s="152">
        <f t="shared" si="370"/>
        <v>0</v>
      </c>
      <c r="AX128" s="153">
        <f t="shared" si="371"/>
        <v>0</v>
      </c>
    </row>
    <row r="129" spans="1:50" outlineLevel="1">
      <c r="B129" s="40" t="s">
        <v>78</v>
      </c>
      <c r="C129" s="221" t="s">
        <v>94</v>
      </c>
      <c r="D129" s="58">
        <v>0</v>
      </c>
      <c r="E129" s="220">
        <v>6</v>
      </c>
      <c r="F129" s="58">
        <v>0</v>
      </c>
      <c r="G129" s="132">
        <f t="shared" si="345"/>
        <v>6</v>
      </c>
      <c r="H129" s="157">
        <f t="shared" si="346"/>
        <v>0</v>
      </c>
      <c r="I129" s="58">
        <v>0</v>
      </c>
      <c r="J129" s="132">
        <f t="shared" si="347"/>
        <v>6</v>
      </c>
      <c r="K129" s="157">
        <f t="shared" si="348"/>
        <v>0</v>
      </c>
      <c r="L129" s="58">
        <v>-1</v>
      </c>
      <c r="M129" s="132">
        <f t="shared" si="349"/>
        <v>5</v>
      </c>
      <c r="N129" s="157">
        <f t="shared" si="350"/>
        <v>-0.16666666666666666</v>
      </c>
      <c r="O129" s="58">
        <v>0</v>
      </c>
      <c r="P129" s="30"/>
      <c r="Q129" s="123"/>
      <c r="R129" s="58">
        <v>1</v>
      </c>
      <c r="S129" s="132">
        <f t="shared" si="351"/>
        <v>6</v>
      </c>
      <c r="T129" s="157">
        <f t="shared" si="352"/>
        <v>0.2</v>
      </c>
      <c r="U129" s="152">
        <f t="shared" si="353"/>
        <v>0</v>
      </c>
      <c r="V129" s="153">
        <f t="shared" si="354"/>
        <v>0</v>
      </c>
      <c r="X129" s="158">
        <f t="shared" si="355"/>
        <v>0</v>
      </c>
      <c r="Y129" s="6">
        <v>0</v>
      </c>
      <c r="Z129" s="6">
        <v>0</v>
      </c>
      <c r="AA129" s="132">
        <f t="shared" si="356"/>
        <v>6</v>
      </c>
      <c r="AB129" s="157">
        <f t="shared" si="357"/>
        <v>0</v>
      </c>
      <c r="AC129" s="158">
        <f t="shared" si="358"/>
        <v>0</v>
      </c>
      <c r="AD129" s="6">
        <v>0</v>
      </c>
      <c r="AE129" s="6">
        <v>0</v>
      </c>
      <c r="AF129" s="132">
        <f t="shared" si="359"/>
        <v>6</v>
      </c>
      <c r="AG129" s="147">
        <f t="shared" si="360"/>
        <v>0</v>
      </c>
      <c r="AH129" s="158">
        <f t="shared" si="361"/>
        <v>0</v>
      </c>
      <c r="AI129" s="6">
        <v>0</v>
      </c>
      <c r="AJ129" s="6">
        <v>0</v>
      </c>
      <c r="AK129" s="132">
        <f t="shared" si="362"/>
        <v>6</v>
      </c>
      <c r="AL129" s="147">
        <f t="shared" si="363"/>
        <v>0</v>
      </c>
      <c r="AM129" s="158">
        <f t="shared" si="364"/>
        <v>0</v>
      </c>
      <c r="AN129" s="6">
        <v>0</v>
      </c>
      <c r="AO129" s="6">
        <v>0</v>
      </c>
      <c r="AP129" s="132">
        <f t="shared" si="365"/>
        <v>6</v>
      </c>
      <c r="AQ129" s="147">
        <f t="shared" si="366"/>
        <v>0</v>
      </c>
      <c r="AR129" s="158">
        <f t="shared" si="367"/>
        <v>0</v>
      </c>
      <c r="AS129" s="6">
        <v>0</v>
      </c>
      <c r="AT129" s="6">
        <v>0</v>
      </c>
      <c r="AU129" s="132">
        <f t="shared" si="368"/>
        <v>6</v>
      </c>
      <c r="AV129" s="147">
        <f t="shared" si="369"/>
        <v>0</v>
      </c>
      <c r="AW129" s="152">
        <f t="shared" si="370"/>
        <v>0</v>
      </c>
      <c r="AX129" s="153">
        <f t="shared" si="371"/>
        <v>0</v>
      </c>
    </row>
    <row r="130" spans="1:50" outlineLevel="1">
      <c r="B130" s="40" t="s">
        <v>79</v>
      </c>
      <c r="C130" s="221" t="s">
        <v>94</v>
      </c>
      <c r="D130" s="58">
        <v>0</v>
      </c>
      <c r="E130" s="220">
        <v>1</v>
      </c>
      <c r="F130" s="58">
        <v>0</v>
      </c>
      <c r="G130" s="132">
        <f t="shared" si="345"/>
        <v>1</v>
      </c>
      <c r="H130" s="157">
        <f t="shared" si="346"/>
        <v>0</v>
      </c>
      <c r="I130" s="58">
        <v>0</v>
      </c>
      <c r="J130" s="132">
        <f t="shared" si="347"/>
        <v>1</v>
      </c>
      <c r="K130" s="157">
        <f t="shared" si="348"/>
        <v>0</v>
      </c>
      <c r="L130" s="58">
        <v>0</v>
      </c>
      <c r="M130" s="132">
        <f t="shared" si="349"/>
        <v>1</v>
      </c>
      <c r="N130" s="157">
        <f t="shared" si="350"/>
        <v>0</v>
      </c>
      <c r="O130" s="58">
        <v>0</v>
      </c>
      <c r="P130" s="30"/>
      <c r="Q130" s="123"/>
      <c r="R130" s="58">
        <v>0</v>
      </c>
      <c r="S130" s="132">
        <f t="shared" si="351"/>
        <v>1</v>
      </c>
      <c r="T130" s="157">
        <f t="shared" si="352"/>
        <v>0</v>
      </c>
      <c r="U130" s="152">
        <f t="shared" si="353"/>
        <v>0</v>
      </c>
      <c r="V130" s="153">
        <f t="shared" si="354"/>
        <v>0</v>
      </c>
      <c r="X130" s="158">
        <f t="shared" si="355"/>
        <v>0</v>
      </c>
      <c r="Y130" s="6">
        <v>0</v>
      </c>
      <c r="Z130" s="6">
        <v>0</v>
      </c>
      <c r="AA130" s="132">
        <f t="shared" si="356"/>
        <v>1</v>
      </c>
      <c r="AB130" s="157">
        <f t="shared" si="357"/>
        <v>0</v>
      </c>
      <c r="AC130" s="158">
        <f t="shared" si="358"/>
        <v>0</v>
      </c>
      <c r="AD130" s="6">
        <v>0</v>
      </c>
      <c r="AE130" s="6">
        <v>0</v>
      </c>
      <c r="AF130" s="132">
        <f t="shared" si="359"/>
        <v>1</v>
      </c>
      <c r="AG130" s="147">
        <f t="shared" si="360"/>
        <v>0</v>
      </c>
      <c r="AH130" s="158">
        <f t="shared" si="361"/>
        <v>0</v>
      </c>
      <c r="AI130" s="6">
        <v>0</v>
      </c>
      <c r="AJ130" s="6">
        <v>0</v>
      </c>
      <c r="AK130" s="132">
        <f t="shared" si="362"/>
        <v>1</v>
      </c>
      <c r="AL130" s="147">
        <f t="shared" si="363"/>
        <v>0</v>
      </c>
      <c r="AM130" s="158">
        <f t="shared" si="364"/>
        <v>0</v>
      </c>
      <c r="AN130" s="6">
        <v>0</v>
      </c>
      <c r="AO130" s="6">
        <v>0</v>
      </c>
      <c r="AP130" s="132">
        <f t="shared" si="365"/>
        <v>1</v>
      </c>
      <c r="AQ130" s="147">
        <f t="shared" si="366"/>
        <v>0</v>
      </c>
      <c r="AR130" s="158">
        <f t="shared" si="367"/>
        <v>0</v>
      </c>
      <c r="AS130" s="6">
        <v>0</v>
      </c>
      <c r="AT130" s="6">
        <v>0</v>
      </c>
      <c r="AU130" s="132">
        <f t="shared" si="368"/>
        <v>1</v>
      </c>
      <c r="AV130" s="147">
        <f t="shared" si="369"/>
        <v>0</v>
      </c>
      <c r="AW130" s="152">
        <f t="shared" si="370"/>
        <v>0</v>
      </c>
      <c r="AX130" s="153">
        <f t="shared" si="371"/>
        <v>0</v>
      </c>
    </row>
    <row r="131" spans="1:50" outlineLevel="1">
      <c r="B131" s="40" t="s">
        <v>80</v>
      </c>
      <c r="C131" s="221" t="s">
        <v>94</v>
      </c>
      <c r="D131" s="58">
        <v>0</v>
      </c>
      <c r="E131" s="220">
        <v>0</v>
      </c>
      <c r="F131" s="58">
        <v>0</v>
      </c>
      <c r="G131" s="132">
        <f t="shared" si="345"/>
        <v>0</v>
      </c>
      <c r="H131" s="157">
        <f t="shared" si="346"/>
        <v>0</v>
      </c>
      <c r="I131" s="58">
        <v>0</v>
      </c>
      <c r="J131" s="132">
        <f t="shared" si="347"/>
        <v>0</v>
      </c>
      <c r="K131" s="157">
        <f t="shared" si="348"/>
        <v>0</v>
      </c>
      <c r="L131" s="58">
        <v>0</v>
      </c>
      <c r="M131" s="132">
        <f t="shared" si="349"/>
        <v>0</v>
      </c>
      <c r="N131" s="157">
        <f t="shared" si="350"/>
        <v>0</v>
      </c>
      <c r="O131" s="58">
        <v>0</v>
      </c>
      <c r="P131" s="30"/>
      <c r="Q131" s="123"/>
      <c r="R131" s="58">
        <v>0</v>
      </c>
      <c r="S131" s="132">
        <f t="shared" si="351"/>
        <v>0</v>
      </c>
      <c r="T131" s="157">
        <f t="shared" si="352"/>
        <v>0</v>
      </c>
      <c r="U131" s="152">
        <f t="shared" si="353"/>
        <v>0</v>
      </c>
      <c r="V131" s="153">
        <f t="shared" si="354"/>
        <v>0</v>
      </c>
      <c r="X131" s="158">
        <f t="shared" si="355"/>
        <v>0</v>
      </c>
      <c r="Y131" s="6">
        <v>0</v>
      </c>
      <c r="Z131" s="6">
        <v>0</v>
      </c>
      <c r="AA131" s="132">
        <f t="shared" si="356"/>
        <v>0</v>
      </c>
      <c r="AB131" s="157">
        <f t="shared" si="357"/>
        <v>0</v>
      </c>
      <c r="AC131" s="158">
        <f t="shared" si="358"/>
        <v>0</v>
      </c>
      <c r="AD131" s="6">
        <v>0</v>
      </c>
      <c r="AE131" s="6">
        <v>0</v>
      </c>
      <c r="AF131" s="132">
        <f t="shared" si="359"/>
        <v>0</v>
      </c>
      <c r="AG131" s="147">
        <f t="shared" si="360"/>
        <v>0</v>
      </c>
      <c r="AH131" s="158">
        <f t="shared" si="361"/>
        <v>0</v>
      </c>
      <c r="AI131" s="6">
        <v>0</v>
      </c>
      <c r="AJ131" s="6">
        <v>0</v>
      </c>
      <c r="AK131" s="132">
        <f t="shared" si="362"/>
        <v>0</v>
      </c>
      <c r="AL131" s="147">
        <f t="shared" si="363"/>
        <v>0</v>
      </c>
      <c r="AM131" s="158">
        <f t="shared" si="364"/>
        <v>0</v>
      </c>
      <c r="AN131" s="6">
        <v>0</v>
      </c>
      <c r="AO131" s="6">
        <v>0</v>
      </c>
      <c r="AP131" s="132">
        <f t="shared" si="365"/>
        <v>0</v>
      </c>
      <c r="AQ131" s="147">
        <f t="shared" si="366"/>
        <v>0</v>
      </c>
      <c r="AR131" s="158">
        <f t="shared" si="367"/>
        <v>0</v>
      </c>
      <c r="AS131" s="6">
        <v>0</v>
      </c>
      <c r="AT131" s="6">
        <v>0</v>
      </c>
      <c r="AU131" s="132">
        <f t="shared" si="368"/>
        <v>0</v>
      </c>
      <c r="AV131" s="147">
        <f t="shared" si="369"/>
        <v>0</v>
      </c>
      <c r="AW131" s="152">
        <f t="shared" si="370"/>
        <v>0</v>
      </c>
      <c r="AX131" s="153">
        <f t="shared" si="371"/>
        <v>0</v>
      </c>
    </row>
    <row r="132" spans="1:50" outlineLevel="1">
      <c r="B132" s="40" t="s">
        <v>81</v>
      </c>
      <c r="C132" s="221" t="s">
        <v>94</v>
      </c>
      <c r="D132" s="58">
        <v>0</v>
      </c>
      <c r="E132" s="220">
        <v>0</v>
      </c>
      <c r="F132" s="58">
        <v>0</v>
      </c>
      <c r="G132" s="132">
        <f t="shared" si="345"/>
        <v>0</v>
      </c>
      <c r="H132" s="157">
        <f t="shared" si="346"/>
        <v>0</v>
      </c>
      <c r="I132" s="58">
        <v>0</v>
      </c>
      <c r="J132" s="132">
        <f t="shared" si="347"/>
        <v>0</v>
      </c>
      <c r="K132" s="157">
        <f t="shared" si="348"/>
        <v>0</v>
      </c>
      <c r="L132" s="58">
        <v>0</v>
      </c>
      <c r="M132" s="132">
        <f t="shared" si="349"/>
        <v>0</v>
      </c>
      <c r="N132" s="157">
        <f t="shared" si="350"/>
        <v>0</v>
      </c>
      <c r="O132" s="58">
        <v>0</v>
      </c>
      <c r="P132" s="30"/>
      <c r="Q132" s="123"/>
      <c r="R132" s="58">
        <v>0</v>
      </c>
      <c r="S132" s="132">
        <f t="shared" si="351"/>
        <v>0</v>
      </c>
      <c r="T132" s="157">
        <f t="shared" si="352"/>
        <v>0</v>
      </c>
      <c r="U132" s="152">
        <f t="shared" si="353"/>
        <v>0</v>
      </c>
      <c r="V132" s="153">
        <f t="shared" si="354"/>
        <v>0</v>
      </c>
      <c r="X132" s="158">
        <f t="shared" si="355"/>
        <v>0</v>
      </c>
      <c r="Y132" s="6">
        <v>0</v>
      </c>
      <c r="Z132" s="6">
        <v>0</v>
      </c>
      <c r="AA132" s="132">
        <f t="shared" si="356"/>
        <v>0</v>
      </c>
      <c r="AB132" s="157">
        <f t="shared" si="357"/>
        <v>0</v>
      </c>
      <c r="AC132" s="158">
        <f t="shared" si="358"/>
        <v>0</v>
      </c>
      <c r="AD132" s="6">
        <v>0</v>
      </c>
      <c r="AE132" s="6">
        <v>0</v>
      </c>
      <c r="AF132" s="132">
        <f t="shared" si="359"/>
        <v>0</v>
      </c>
      <c r="AG132" s="147">
        <f t="shared" si="360"/>
        <v>0</v>
      </c>
      <c r="AH132" s="158">
        <f t="shared" si="361"/>
        <v>0</v>
      </c>
      <c r="AI132" s="6">
        <v>0</v>
      </c>
      <c r="AJ132" s="6">
        <v>0</v>
      </c>
      <c r="AK132" s="132">
        <f t="shared" si="362"/>
        <v>0</v>
      </c>
      <c r="AL132" s="147">
        <f t="shared" si="363"/>
        <v>0</v>
      </c>
      <c r="AM132" s="158">
        <f t="shared" si="364"/>
        <v>0</v>
      </c>
      <c r="AN132" s="6">
        <v>0</v>
      </c>
      <c r="AO132" s="6">
        <v>0</v>
      </c>
      <c r="AP132" s="132">
        <f t="shared" si="365"/>
        <v>0</v>
      </c>
      <c r="AQ132" s="147">
        <f t="shared" si="366"/>
        <v>0</v>
      </c>
      <c r="AR132" s="158">
        <f t="shared" si="367"/>
        <v>0</v>
      </c>
      <c r="AS132" s="6">
        <v>0</v>
      </c>
      <c r="AT132" s="6">
        <v>0</v>
      </c>
      <c r="AU132" s="132">
        <f t="shared" si="368"/>
        <v>0</v>
      </c>
      <c r="AV132" s="147">
        <f t="shared" si="369"/>
        <v>0</v>
      </c>
      <c r="AW132" s="152">
        <f t="shared" si="370"/>
        <v>0</v>
      </c>
      <c r="AX132" s="153">
        <f t="shared" si="371"/>
        <v>0</v>
      </c>
    </row>
    <row r="133" spans="1:50" s="43" customFormat="1" outlineLevel="1">
      <c r="A133"/>
      <c r="B133" s="40" t="s">
        <v>82</v>
      </c>
      <c r="C133" s="221" t="s">
        <v>94</v>
      </c>
      <c r="D133" s="58">
        <v>0</v>
      </c>
      <c r="E133" s="220">
        <v>2</v>
      </c>
      <c r="F133" s="58">
        <v>0</v>
      </c>
      <c r="G133" s="132">
        <f t="shared" si="345"/>
        <v>2</v>
      </c>
      <c r="H133" s="157">
        <f t="shared" si="346"/>
        <v>0</v>
      </c>
      <c r="I133" s="58">
        <v>0</v>
      </c>
      <c r="J133" s="132">
        <f t="shared" si="347"/>
        <v>2</v>
      </c>
      <c r="K133" s="157">
        <f t="shared" si="348"/>
        <v>0</v>
      </c>
      <c r="L133" s="58">
        <v>0</v>
      </c>
      <c r="M133" s="132">
        <f t="shared" si="349"/>
        <v>2</v>
      </c>
      <c r="N133" s="157">
        <f t="shared" si="350"/>
        <v>0</v>
      </c>
      <c r="O133" s="58">
        <v>0</v>
      </c>
      <c r="P133" s="117"/>
      <c r="Q133" s="120"/>
      <c r="R133" s="58">
        <v>0</v>
      </c>
      <c r="S133" s="132">
        <f t="shared" si="351"/>
        <v>2</v>
      </c>
      <c r="T133" s="157">
        <f t="shared" si="352"/>
        <v>0</v>
      </c>
      <c r="U133" s="152">
        <f t="shared" si="353"/>
        <v>0</v>
      </c>
      <c r="V133" s="153">
        <f t="shared" si="354"/>
        <v>0</v>
      </c>
      <c r="W133"/>
      <c r="X133" s="158">
        <f t="shared" si="355"/>
        <v>0</v>
      </c>
      <c r="Y133" s="6">
        <v>0</v>
      </c>
      <c r="Z133" s="6">
        <v>0</v>
      </c>
      <c r="AA133" s="132">
        <f t="shared" si="356"/>
        <v>2</v>
      </c>
      <c r="AB133" s="157">
        <f t="shared" si="357"/>
        <v>0</v>
      </c>
      <c r="AC133" s="158">
        <f t="shared" si="358"/>
        <v>0</v>
      </c>
      <c r="AD133" s="6">
        <v>0</v>
      </c>
      <c r="AE133" s="6">
        <v>0</v>
      </c>
      <c r="AF133" s="132">
        <f t="shared" si="359"/>
        <v>2</v>
      </c>
      <c r="AG133" s="147">
        <f t="shared" si="360"/>
        <v>0</v>
      </c>
      <c r="AH133" s="158">
        <f t="shared" si="361"/>
        <v>0</v>
      </c>
      <c r="AI133" s="6">
        <v>0</v>
      </c>
      <c r="AJ133" s="6">
        <v>0</v>
      </c>
      <c r="AK133" s="132">
        <f t="shared" si="362"/>
        <v>2</v>
      </c>
      <c r="AL133" s="147">
        <f t="shared" si="363"/>
        <v>0</v>
      </c>
      <c r="AM133" s="158">
        <f t="shared" si="364"/>
        <v>0</v>
      </c>
      <c r="AN133" s="6">
        <v>0</v>
      </c>
      <c r="AO133" s="6">
        <v>0</v>
      </c>
      <c r="AP133" s="132">
        <f t="shared" si="365"/>
        <v>2</v>
      </c>
      <c r="AQ133" s="147">
        <f t="shared" si="366"/>
        <v>0</v>
      </c>
      <c r="AR133" s="158">
        <f t="shared" si="367"/>
        <v>0</v>
      </c>
      <c r="AS133" s="6">
        <v>0</v>
      </c>
      <c r="AT133" s="6">
        <v>0</v>
      </c>
      <c r="AU133" s="132">
        <f t="shared" si="368"/>
        <v>2</v>
      </c>
      <c r="AV133" s="147">
        <f t="shared" si="369"/>
        <v>0</v>
      </c>
      <c r="AW133" s="152">
        <f t="shared" si="370"/>
        <v>0</v>
      </c>
      <c r="AX133" s="153">
        <f t="shared" si="371"/>
        <v>0</v>
      </c>
    </row>
    <row r="134" spans="1:50" s="43" customFormat="1" outlineLevel="1">
      <c r="A134"/>
      <c r="B134" s="40" t="s">
        <v>83</v>
      </c>
      <c r="C134" s="221" t="s">
        <v>94</v>
      </c>
      <c r="D134" s="58">
        <v>0</v>
      </c>
      <c r="E134" s="220">
        <v>0</v>
      </c>
      <c r="F134" s="58">
        <v>0</v>
      </c>
      <c r="G134" s="132">
        <f t="shared" si="345"/>
        <v>0</v>
      </c>
      <c r="H134" s="157">
        <f t="shared" si="346"/>
        <v>0</v>
      </c>
      <c r="I134" s="58">
        <v>0</v>
      </c>
      <c r="J134" s="132">
        <f t="shared" si="347"/>
        <v>0</v>
      </c>
      <c r="K134" s="157">
        <f t="shared" si="348"/>
        <v>0</v>
      </c>
      <c r="L134" s="58">
        <v>0</v>
      </c>
      <c r="M134" s="132">
        <f t="shared" si="349"/>
        <v>0</v>
      </c>
      <c r="N134" s="157">
        <f t="shared" si="350"/>
        <v>0</v>
      </c>
      <c r="O134" s="58">
        <v>0</v>
      </c>
      <c r="P134" s="117"/>
      <c r="Q134" s="120"/>
      <c r="R134" s="58">
        <v>0</v>
      </c>
      <c r="S134" s="132">
        <f t="shared" si="351"/>
        <v>0</v>
      </c>
      <c r="T134" s="157">
        <f t="shared" si="352"/>
        <v>0</v>
      </c>
      <c r="U134" s="152">
        <f t="shared" si="353"/>
        <v>0</v>
      </c>
      <c r="V134" s="153">
        <f t="shared" si="354"/>
        <v>0</v>
      </c>
      <c r="W134"/>
      <c r="X134" s="158">
        <f t="shared" si="355"/>
        <v>0</v>
      </c>
      <c r="Y134" s="6">
        <v>0</v>
      </c>
      <c r="Z134" s="6">
        <v>0</v>
      </c>
      <c r="AA134" s="132">
        <f t="shared" si="356"/>
        <v>0</v>
      </c>
      <c r="AB134" s="157">
        <f t="shared" si="357"/>
        <v>0</v>
      </c>
      <c r="AC134" s="158">
        <f t="shared" si="358"/>
        <v>0</v>
      </c>
      <c r="AD134" s="6">
        <v>0</v>
      </c>
      <c r="AE134" s="6">
        <v>0</v>
      </c>
      <c r="AF134" s="132">
        <f t="shared" si="359"/>
        <v>0</v>
      </c>
      <c r="AG134" s="147">
        <f t="shared" si="360"/>
        <v>0</v>
      </c>
      <c r="AH134" s="158">
        <f t="shared" si="361"/>
        <v>0</v>
      </c>
      <c r="AI134" s="6">
        <v>0</v>
      </c>
      <c r="AJ134" s="6">
        <v>0</v>
      </c>
      <c r="AK134" s="132">
        <f t="shared" si="362"/>
        <v>0</v>
      </c>
      <c r="AL134" s="147">
        <f t="shared" si="363"/>
        <v>0</v>
      </c>
      <c r="AM134" s="158">
        <f t="shared" si="364"/>
        <v>0</v>
      </c>
      <c r="AN134" s="6">
        <v>0</v>
      </c>
      <c r="AO134" s="6">
        <v>0</v>
      </c>
      <c r="AP134" s="132">
        <f t="shared" si="365"/>
        <v>0</v>
      </c>
      <c r="AQ134" s="147">
        <f t="shared" si="366"/>
        <v>0</v>
      </c>
      <c r="AR134" s="158">
        <f t="shared" si="367"/>
        <v>0</v>
      </c>
      <c r="AS134" s="6">
        <v>0</v>
      </c>
      <c r="AT134" s="6">
        <v>0</v>
      </c>
      <c r="AU134" s="132">
        <f t="shared" si="368"/>
        <v>0</v>
      </c>
      <c r="AV134" s="147">
        <f t="shared" si="369"/>
        <v>0</v>
      </c>
      <c r="AW134" s="152">
        <f t="shared" si="370"/>
        <v>0</v>
      </c>
      <c r="AX134" s="153">
        <f t="shared" si="371"/>
        <v>0</v>
      </c>
    </row>
    <row r="135" spans="1:50" outlineLevel="1">
      <c r="B135" s="40" t="s">
        <v>84</v>
      </c>
      <c r="C135" s="221" t="s">
        <v>94</v>
      </c>
      <c r="D135" s="58">
        <v>1</v>
      </c>
      <c r="E135" s="220">
        <v>5</v>
      </c>
      <c r="F135" s="58">
        <v>0</v>
      </c>
      <c r="G135" s="132">
        <f t="shared" si="345"/>
        <v>5</v>
      </c>
      <c r="H135" s="157">
        <f t="shared" si="346"/>
        <v>0</v>
      </c>
      <c r="I135" s="58">
        <v>1</v>
      </c>
      <c r="J135" s="132">
        <f t="shared" si="347"/>
        <v>6</v>
      </c>
      <c r="K135" s="157">
        <f t="shared" si="348"/>
        <v>0.2</v>
      </c>
      <c r="L135" s="58">
        <v>-1</v>
      </c>
      <c r="M135" s="132">
        <f t="shared" si="349"/>
        <v>5</v>
      </c>
      <c r="N135" s="157">
        <f t="shared" si="350"/>
        <v>-0.16666666666666666</v>
      </c>
      <c r="O135" s="58">
        <v>0</v>
      </c>
      <c r="P135" s="30"/>
      <c r="Q135" s="123"/>
      <c r="R135" s="58">
        <v>0</v>
      </c>
      <c r="S135" s="132">
        <f t="shared" si="351"/>
        <v>5</v>
      </c>
      <c r="T135" s="157">
        <f t="shared" si="352"/>
        <v>0</v>
      </c>
      <c r="U135" s="152">
        <f t="shared" si="353"/>
        <v>1</v>
      </c>
      <c r="V135" s="153">
        <f t="shared" si="354"/>
        <v>0</v>
      </c>
      <c r="X135" s="158">
        <f t="shared" si="355"/>
        <v>0</v>
      </c>
      <c r="Y135" s="6">
        <v>0</v>
      </c>
      <c r="Z135" s="6">
        <v>0</v>
      </c>
      <c r="AA135" s="132">
        <f t="shared" si="356"/>
        <v>5</v>
      </c>
      <c r="AB135" s="157">
        <f t="shared" si="357"/>
        <v>0</v>
      </c>
      <c r="AC135" s="158">
        <f t="shared" si="358"/>
        <v>0</v>
      </c>
      <c r="AD135" s="6">
        <v>0</v>
      </c>
      <c r="AE135" s="6">
        <v>0</v>
      </c>
      <c r="AF135" s="132">
        <f t="shared" si="359"/>
        <v>5</v>
      </c>
      <c r="AG135" s="147">
        <f t="shared" si="360"/>
        <v>0</v>
      </c>
      <c r="AH135" s="158">
        <f t="shared" si="361"/>
        <v>0</v>
      </c>
      <c r="AI135" s="6">
        <v>0</v>
      </c>
      <c r="AJ135" s="6">
        <v>0</v>
      </c>
      <c r="AK135" s="132">
        <f t="shared" si="362"/>
        <v>5</v>
      </c>
      <c r="AL135" s="147">
        <f t="shared" si="363"/>
        <v>0</v>
      </c>
      <c r="AM135" s="158">
        <f t="shared" si="364"/>
        <v>0</v>
      </c>
      <c r="AN135" s="6">
        <v>0</v>
      </c>
      <c r="AO135" s="6">
        <v>0</v>
      </c>
      <c r="AP135" s="132">
        <f t="shared" si="365"/>
        <v>5</v>
      </c>
      <c r="AQ135" s="147">
        <f t="shared" si="366"/>
        <v>0</v>
      </c>
      <c r="AR135" s="158">
        <f t="shared" si="367"/>
        <v>0</v>
      </c>
      <c r="AS135" s="6">
        <v>0</v>
      </c>
      <c r="AT135" s="6">
        <v>0</v>
      </c>
      <c r="AU135" s="132">
        <f t="shared" si="368"/>
        <v>5</v>
      </c>
      <c r="AV135" s="147">
        <f t="shared" si="369"/>
        <v>0</v>
      </c>
      <c r="AW135" s="152">
        <f t="shared" si="370"/>
        <v>0</v>
      </c>
      <c r="AX135" s="153">
        <f t="shared" si="371"/>
        <v>0</v>
      </c>
    </row>
    <row r="136" spans="1:50" s="43" customFormat="1" outlineLevel="1">
      <c r="A136"/>
      <c r="B136" s="40" t="s">
        <v>86</v>
      </c>
      <c r="C136" s="221" t="s">
        <v>94</v>
      </c>
      <c r="D136" s="58">
        <v>0</v>
      </c>
      <c r="E136" s="220">
        <v>6</v>
      </c>
      <c r="F136" s="58">
        <v>0</v>
      </c>
      <c r="G136" s="132">
        <f t="shared" si="345"/>
        <v>6</v>
      </c>
      <c r="H136" s="157">
        <f t="shared" si="346"/>
        <v>0</v>
      </c>
      <c r="I136" s="58">
        <v>0</v>
      </c>
      <c r="J136" s="132">
        <f t="shared" si="347"/>
        <v>6</v>
      </c>
      <c r="K136" s="157">
        <f t="shared" si="348"/>
        <v>0</v>
      </c>
      <c r="L136" s="58">
        <v>1</v>
      </c>
      <c r="M136" s="132">
        <f t="shared" si="349"/>
        <v>7</v>
      </c>
      <c r="N136" s="157">
        <f t="shared" si="350"/>
        <v>0.16666666666666666</v>
      </c>
      <c r="O136" s="58">
        <v>0</v>
      </c>
      <c r="P136" s="117"/>
      <c r="Q136" s="120"/>
      <c r="R136" s="58">
        <v>0</v>
      </c>
      <c r="S136" s="132">
        <f t="shared" si="351"/>
        <v>7</v>
      </c>
      <c r="T136" s="157">
        <f t="shared" si="352"/>
        <v>0</v>
      </c>
      <c r="U136" s="152">
        <f t="shared" si="353"/>
        <v>1</v>
      </c>
      <c r="V136" s="153">
        <f t="shared" si="354"/>
        <v>3.9289877625411807E-2</v>
      </c>
      <c r="W136"/>
      <c r="X136" s="158">
        <f t="shared" si="355"/>
        <v>0</v>
      </c>
      <c r="Y136" s="6">
        <v>0</v>
      </c>
      <c r="Z136" s="6">
        <v>0</v>
      </c>
      <c r="AA136" s="132">
        <f t="shared" si="356"/>
        <v>7</v>
      </c>
      <c r="AB136" s="157">
        <f t="shared" si="357"/>
        <v>0</v>
      </c>
      <c r="AC136" s="158">
        <f t="shared" si="358"/>
        <v>0</v>
      </c>
      <c r="AD136" s="6">
        <v>0</v>
      </c>
      <c r="AE136" s="6">
        <v>0</v>
      </c>
      <c r="AF136" s="132">
        <f t="shared" si="359"/>
        <v>7</v>
      </c>
      <c r="AG136" s="147">
        <f t="shared" si="360"/>
        <v>0</v>
      </c>
      <c r="AH136" s="158">
        <f t="shared" si="361"/>
        <v>0</v>
      </c>
      <c r="AI136" s="6">
        <v>0</v>
      </c>
      <c r="AJ136" s="6">
        <v>0</v>
      </c>
      <c r="AK136" s="132">
        <f t="shared" si="362"/>
        <v>7</v>
      </c>
      <c r="AL136" s="147">
        <f t="shared" si="363"/>
        <v>0</v>
      </c>
      <c r="AM136" s="158">
        <f t="shared" si="364"/>
        <v>0</v>
      </c>
      <c r="AN136" s="6">
        <v>0</v>
      </c>
      <c r="AO136" s="6">
        <v>0</v>
      </c>
      <c r="AP136" s="132">
        <f t="shared" si="365"/>
        <v>7</v>
      </c>
      <c r="AQ136" s="147">
        <f t="shared" si="366"/>
        <v>0</v>
      </c>
      <c r="AR136" s="158">
        <f t="shared" si="367"/>
        <v>0</v>
      </c>
      <c r="AS136" s="6">
        <v>0</v>
      </c>
      <c r="AT136" s="6">
        <v>0</v>
      </c>
      <c r="AU136" s="132">
        <f t="shared" si="368"/>
        <v>7</v>
      </c>
      <c r="AV136" s="147">
        <f t="shared" si="369"/>
        <v>0</v>
      </c>
      <c r="AW136" s="152">
        <f t="shared" si="370"/>
        <v>0</v>
      </c>
      <c r="AX136" s="153">
        <f t="shared" si="371"/>
        <v>0</v>
      </c>
    </row>
    <row r="137" spans="1:50" outlineLevel="1">
      <c r="B137" s="40" t="s">
        <v>87</v>
      </c>
      <c r="C137" s="221" t="s">
        <v>94</v>
      </c>
      <c r="D137" s="58">
        <v>0</v>
      </c>
      <c r="E137" s="220">
        <v>0</v>
      </c>
      <c r="F137" s="58">
        <v>1</v>
      </c>
      <c r="G137" s="132">
        <f t="shared" si="345"/>
        <v>1</v>
      </c>
      <c r="H137" s="157">
        <f t="shared" si="346"/>
        <v>0</v>
      </c>
      <c r="I137" s="58">
        <v>0</v>
      </c>
      <c r="J137" s="132">
        <f t="shared" si="347"/>
        <v>1</v>
      </c>
      <c r="K137" s="157">
        <f t="shared" si="348"/>
        <v>0</v>
      </c>
      <c r="L137" s="58">
        <v>0</v>
      </c>
      <c r="M137" s="132">
        <f t="shared" si="349"/>
        <v>1</v>
      </c>
      <c r="N137" s="157">
        <f t="shared" si="350"/>
        <v>0</v>
      </c>
      <c r="O137" s="58">
        <v>0</v>
      </c>
      <c r="P137" s="30"/>
      <c r="Q137" s="123"/>
      <c r="R137" s="58">
        <v>0</v>
      </c>
      <c r="S137" s="132">
        <f t="shared" si="351"/>
        <v>1</v>
      </c>
      <c r="T137" s="157">
        <f t="shared" si="352"/>
        <v>0</v>
      </c>
      <c r="U137" s="152">
        <f t="shared" si="353"/>
        <v>1</v>
      </c>
      <c r="V137" s="153">
        <f t="shared" si="354"/>
        <v>0</v>
      </c>
      <c r="X137" s="158">
        <f t="shared" si="355"/>
        <v>0</v>
      </c>
      <c r="Y137" s="6">
        <v>0</v>
      </c>
      <c r="Z137" s="6">
        <v>0</v>
      </c>
      <c r="AA137" s="132">
        <f t="shared" si="356"/>
        <v>1</v>
      </c>
      <c r="AB137" s="157">
        <f t="shared" si="357"/>
        <v>0</v>
      </c>
      <c r="AC137" s="158">
        <f t="shared" si="358"/>
        <v>0</v>
      </c>
      <c r="AD137" s="6">
        <v>0</v>
      </c>
      <c r="AE137" s="6">
        <v>0</v>
      </c>
      <c r="AF137" s="132">
        <f t="shared" si="359"/>
        <v>1</v>
      </c>
      <c r="AG137" s="147">
        <f t="shared" si="360"/>
        <v>0</v>
      </c>
      <c r="AH137" s="158">
        <f t="shared" si="361"/>
        <v>0</v>
      </c>
      <c r="AI137" s="6">
        <v>0</v>
      </c>
      <c r="AJ137" s="6">
        <v>0</v>
      </c>
      <c r="AK137" s="132">
        <f t="shared" si="362"/>
        <v>1</v>
      </c>
      <c r="AL137" s="147">
        <f t="shared" si="363"/>
        <v>0</v>
      </c>
      <c r="AM137" s="158">
        <f t="shared" si="364"/>
        <v>0</v>
      </c>
      <c r="AN137" s="6">
        <v>0</v>
      </c>
      <c r="AO137" s="6">
        <v>0</v>
      </c>
      <c r="AP137" s="132">
        <f t="shared" si="365"/>
        <v>1</v>
      </c>
      <c r="AQ137" s="147">
        <f t="shared" si="366"/>
        <v>0</v>
      </c>
      <c r="AR137" s="158">
        <f t="shared" si="367"/>
        <v>0</v>
      </c>
      <c r="AS137" s="6">
        <v>0</v>
      </c>
      <c r="AT137" s="6">
        <v>0</v>
      </c>
      <c r="AU137" s="132">
        <f t="shared" si="368"/>
        <v>1</v>
      </c>
      <c r="AV137" s="147">
        <f t="shared" si="369"/>
        <v>0</v>
      </c>
      <c r="AW137" s="152">
        <f t="shared" si="370"/>
        <v>0</v>
      </c>
      <c r="AX137" s="153">
        <f t="shared" si="371"/>
        <v>0</v>
      </c>
    </row>
    <row r="138" spans="1:50" ht="15" customHeight="1" outlineLevel="1">
      <c r="B138" s="40" t="s">
        <v>88</v>
      </c>
      <c r="C138" s="222" t="s">
        <v>94</v>
      </c>
      <c r="D138" s="202">
        <v>0</v>
      </c>
      <c r="E138" s="220">
        <v>0</v>
      </c>
      <c r="F138" s="58">
        <v>0</v>
      </c>
      <c r="G138" s="132">
        <f t="shared" si="345"/>
        <v>0</v>
      </c>
      <c r="H138" s="157">
        <f t="shared" si="346"/>
        <v>0</v>
      </c>
      <c r="I138" s="58">
        <v>0</v>
      </c>
      <c r="J138" s="132">
        <f t="shared" si="347"/>
        <v>0</v>
      </c>
      <c r="K138" s="157">
        <f t="shared" si="348"/>
        <v>0</v>
      </c>
      <c r="L138" s="58">
        <v>0</v>
      </c>
      <c r="M138" s="132">
        <f t="shared" si="349"/>
        <v>0</v>
      </c>
      <c r="N138" s="157">
        <f t="shared" si="350"/>
        <v>0</v>
      </c>
      <c r="O138" s="58">
        <v>0</v>
      </c>
      <c r="P138" s="30"/>
      <c r="Q138" s="123"/>
      <c r="R138" s="58">
        <v>0</v>
      </c>
      <c r="S138" s="132">
        <f t="shared" si="351"/>
        <v>0</v>
      </c>
      <c r="T138" s="157">
        <f t="shared" si="352"/>
        <v>0</v>
      </c>
      <c r="U138" s="152">
        <f t="shared" si="353"/>
        <v>0</v>
      </c>
      <c r="V138" s="153">
        <f t="shared" si="354"/>
        <v>0</v>
      </c>
      <c r="X138" s="158">
        <f t="shared" si="355"/>
        <v>0</v>
      </c>
      <c r="Y138" s="6">
        <v>0</v>
      </c>
      <c r="Z138" s="6">
        <v>0</v>
      </c>
      <c r="AA138" s="132">
        <f t="shared" si="356"/>
        <v>0</v>
      </c>
      <c r="AB138" s="157">
        <f t="shared" si="357"/>
        <v>0</v>
      </c>
      <c r="AC138" s="158">
        <f t="shared" si="358"/>
        <v>0</v>
      </c>
      <c r="AD138" s="6">
        <v>0</v>
      </c>
      <c r="AE138" s="6">
        <v>0</v>
      </c>
      <c r="AF138" s="132">
        <f t="shared" si="359"/>
        <v>0</v>
      </c>
      <c r="AG138" s="147">
        <f t="shared" si="360"/>
        <v>0</v>
      </c>
      <c r="AH138" s="158">
        <f t="shared" si="361"/>
        <v>0</v>
      </c>
      <c r="AI138" s="6">
        <v>0</v>
      </c>
      <c r="AJ138" s="6">
        <v>0</v>
      </c>
      <c r="AK138" s="132">
        <f t="shared" si="362"/>
        <v>0</v>
      </c>
      <c r="AL138" s="147">
        <f t="shared" si="363"/>
        <v>0</v>
      </c>
      <c r="AM138" s="158">
        <f t="shared" si="364"/>
        <v>0</v>
      </c>
      <c r="AN138" s="6">
        <v>0</v>
      </c>
      <c r="AO138" s="6">
        <v>0</v>
      </c>
      <c r="AP138" s="132">
        <f t="shared" si="365"/>
        <v>0</v>
      </c>
      <c r="AQ138" s="147">
        <f t="shared" si="366"/>
        <v>0</v>
      </c>
      <c r="AR138" s="158">
        <f t="shared" si="367"/>
        <v>0</v>
      </c>
      <c r="AS138" s="6">
        <v>0</v>
      </c>
      <c r="AT138" s="6">
        <v>0</v>
      </c>
      <c r="AU138" s="132">
        <f t="shared" si="368"/>
        <v>0</v>
      </c>
      <c r="AV138" s="147">
        <f t="shared" si="369"/>
        <v>0</v>
      </c>
      <c r="AW138" s="152">
        <f t="shared" si="370"/>
        <v>0</v>
      </c>
      <c r="AX138" s="153">
        <f t="shared" si="371"/>
        <v>0</v>
      </c>
    </row>
    <row r="139" spans="1:50" ht="15" customHeight="1" outlineLevel="1">
      <c r="B139" s="339" t="s">
        <v>95</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62"/>
    </row>
    <row r="140" spans="1:50" ht="15" customHeight="1" outlineLevel="1">
      <c r="B140" s="40" t="s">
        <v>114</v>
      </c>
      <c r="C140" s="38" t="s">
        <v>94</v>
      </c>
      <c r="D140" s="159">
        <f>SUM(D125:D138)</f>
        <v>3</v>
      </c>
      <c r="E140" s="160">
        <f>SUM(E125:E138)</f>
        <v>63</v>
      </c>
      <c r="F140" s="159">
        <f>SUM(F125:F138)</f>
        <v>1</v>
      </c>
      <c r="G140" s="137">
        <f>SUM(G125:G138)</f>
        <v>64</v>
      </c>
      <c r="H140" s="156">
        <f>IFERROR((G140-E140)/E140,0)</f>
        <v>1.5873015873015872E-2</v>
      </c>
      <c r="I140" s="159">
        <f>SUM(I125:I138)</f>
        <v>1</v>
      </c>
      <c r="J140" s="137">
        <f>SUM(J125:J138)</f>
        <v>65</v>
      </c>
      <c r="K140" s="156">
        <f t="shared" si="326"/>
        <v>1.5625E-2</v>
      </c>
      <c r="L140" s="159">
        <f>SUM(L125:L138)</f>
        <v>0</v>
      </c>
      <c r="M140" s="137">
        <f>SUM(M125:M138)</f>
        <v>65</v>
      </c>
      <c r="N140" s="156">
        <f t="shared" si="328"/>
        <v>0</v>
      </c>
      <c r="O140" s="159">
        <f>SUM(O125:O138)</f>
        <v>0</v>
      </c>
      <c r="P140" s="137"/>
      <c r="Q140" s="156"/>
      <c r="R140" s="159">
        <f>SUM(R125:R138)</f>
        <v>2</v>
      </c>
      <c r="S140" s="137">
        <f>SUM(S125:S138)</f>
        <v>67</v>
      </c>
      <c r="T140" s="156">
        <f>IFERROR((S140-M140)/M140,0)</f>
        <v>3.0769230769230771E-2</v>
      </c>
      <c r="U140" s="152">
        <f>D140+F140+I140+L140+R140</f>
        <v>7</v>
      </c>
      <c r="V140" s="153">
        <f>IFERROR((S140/E140)^(1/4)-1,0)</f>
        <v>1.550850100091683E-2</v>
      </c>
      <c r="X140" s="206">
        <f>SUM(X125:X138)</f>
        <v>3</v>
      </c>
      <c r="Y140" s="208">
        <f t="shared" ref="Y140:Z140" si="372">SUM(Y125:Y138)</f>
        <v>2</v>
      </c>
      <c r="Z140" s="144">
        <f t="shared" si="372"/>
        <v>1</v>
      </c>
      <c r="AA140" s="161">
        <f>SUM(AA125:AA138)</f>
        <v>70</v>
      </c>
      <c r="AB140" s="156">
        <f>IFERROR((AA140-S140)/S140,0)</f>
        <v>4.4776119402985072E-2</v>
      </c>
      <c r="AC140" s="161">
        <f t="shared" ref="AC140:AF140" si="373">SUM(AC125:AC138)</f>
        <v>4</v>
      </c>
      <c r="AD140" s="161">
        <f t="shared" si="373"/>
        <v>3</v>
      </c>
      <c r="AE140" s="161">
        <f t="shared" si="373"/>
        <v>1</v>
      </c>
      <c r="AF140" s="161">
        <f t="shared" si="373"/>
        <v>74</v>
      </c>
      <c r="AG140" s="149">
        <f>IFERROR((AF140-AA140)/AA140,0)</f>
        <v>5.7142857142857141E-2</v>
      </c>
      <c r="AH140" s="161">
        <f t="shared" ref="AH140:AK140" si="374">SUM(AH125:AH138)</f>
        <v>4</v>
      </c>
      <c r="AI140" s="161">
        <f t="shared" si="374"/>
        <v>3</v>
      </c>
      <c r="AJ140" s="161">
        <f t="shared" si="374"/>
        <v>1</v>
      </c>
      <c r="AK140" s="161">
        <f t="shared" si="374"/>
        <v>78</v>
      </c>
      <c r="AL140" s="149">
        <f t="shared" si="338"/>
        <v>5.4054054054054057E-2</v>
      </c>
      <c r="AM140" s="161">
        <f t="shared" ref="AM140:AP140" si="375">SUM(AM125:AM138)</f>
        <v>4</v>
      </c>
      <c r="AN140" s="161">
        <f t="shared" si="375"/>
        <v>3</v>
      </c>
      <c r="AO140" s="161">
        <f t="shared" si="375"/>
        <v>1</v>
      </c>
      <c r="AP140" s="161">
        <f t="shared" si="375"/>
        <v>82</v>
      </c>
      <c r="AQ140" s="149">
        <f t="shared" si="340"/>
        <v>5.128205128205128E-2</v>
      </c>
      <c r="AR140" s="161">
        <f t="shared" ref="AR140:AU140" si="376">SUM(AR125:AR138)</f>
        <v>4</v>
      </c>
      <c r="AS140" s="161">
        <f t="shared" si="376"/>
        <v>3</v>
      </c>
      <c r="AT140" s="161">
        <f t="shared" si="376"/>
        <v>1</v>
      </c>
      <c r="AU140" s="161">
        <f t="shared" si="376"/>
        <v>86</v>
      </c>
      <c r="AV140" s="149">
        <f t="shared" si="342"/>
        <v>4.878048780487805E-2</v>
      </c>
      <c r="AW140" s="145">
        <f>SUM(AW125:AW138)</f>
        <v>19</v>
      </c>
      <c r="AX140" s="153">
        <f t="shared" si="344"/>
        <v>5.2810245859577609E-2</v>
      </c>
    </row>
    <row r="141" spans="1:50" ht="15" customHeight="1"/>
    <row r="142" spans="1:50" ht="15.6">
      <c r="B142" s="332" t="s">
        <v>100</v>
      </c>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2"/>
      <c r="AP142" s="332"/>
      <c r="AQ142" s="332"/>
      <c r="AR142" s="332"/>
      <c r="AS142" s="332"/>
      <c r="AT142" s="332"/>
      <c r="AU142" s="332"/>
      <c r="AV142" s="332"/>
      <c r="AW142" s="332"/>
      <c r="AX142" s="332"/>
    </row>
    <row r="143" spans="1:50" ht="5.45" customHeight="1" outlineLevel="1">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row>
    <row r="144" spans="1:50" outlineLevel="1">
      <c r="B144" s="359"/>
      <c r="C144" s="344" t="s">
        <v>93</v>
      </c>
      <c r="D144" s="347" t="s">
        <v>106</v>
      </c>
      <c r="E144" s="348"/>
      <c r="F144" s="348"/>
      <c r="G144" s="348"/>
      <c r="H144" s="348"/>
      <c r="I144" s="348"/>
      <c r="J144" s="348"/>
      <c r="K144" s="348"/>
      <c r="L144" s="348"/>
      <c r="M144" s="348"/>
      <c r="N144" s="348"/>
      <c r="O144" s="348"/>
      <c r="P144" s="348"/>
      <c r="Q144" s="349"/>
      <c r="R144" s="347"/>
      <c r="S144" s="348"/>
      <c r="T144" s="349"/>
      <c r="U144" s="355" t="str">
        <f xml:space="preserve"> D145&amp;" - "&amp;R145</f>
        <v>2019 - 2023</v>
      </c>
      <c r="V144" s="356"/>
      <c r="X144" s="347" t="s">
        <v>107</v>
      </c>
      <c r="Y144" s="348"/>
      <c r="Z144" s="348"/>
      <c r="AA144" s="348"/>
      <c r="AB144" s="348"/>
      <c r="AC144" s="348"/>
      <c r="AD144" s="348"/>
      <c r="AE144" s="348"/>
      <c r="AF144" s="348"/>
      <c r="AG144" s="348"/>
      <c r="AH144" s="348"/>
      <c r="AI144" s="348"/>
      <c r="AJ144" s="348"/>
      <c r="AK144" s="348"/>
      <c r="AL144" s="348"/>
      <c r="AM144" s="348"/>
      <c r="AN144" s="348"/>
      <c r="AO144" s="348"/>
      <c r="AP144" s="348"/>
      <c r="AQ144" s="348"/>
      <c r="AR144" s="348"/>
      <c r="AS144" s="348"/>
      <c r="AT144" s="348"/>
      <c r="AU144" s="348"/>
      <c r="AV144" s="348"/>
      <c r="AW144" s="348"/>
      <c r="AX144" s="349"/>
    </row>
    <row r="145" spans="1:50" outlineLevel="1">
      <c r="B145" s="360"/>
      <c r="C145" s="345"/>
      <c r="D145" s="347">
        <f>$C$3-5</f>
        <v>2019</v>
      </c>
      <c r="E145" s="349"/>
      <c r="F145" s="347">
        <f>$C$3-4</f>
        <v>2020</v>
      </c>
      <c r="G145" s="348"/>
      <c r="H145" s="349"/>
      <c r="I145" s="347">
        <f>$C$3-3</f>
        <v>2021</v>
      </c>
      <c r="J145" s="348"/>
      <c r="K145" s="349"/>
      <c r="L145" s="347">
        <f>$C$3-2</f>
        <v>2022</v>
      </c>
      <c r="M145" s="348"/>
      <c r="N145" s="349"/>
      <c r="O145" s="347" t="str">
        <f>$C$3-1&amp;""&amp;" ("&amp;"Σεπ"&amp;")"</f>
        <v>2023 (Σεπ)</v>
      </c>
      <c r="P145" s="348"/>
      <c r="Q145" s="349"/>
      <c r="R145" s="347">
        <f>$C$3-1</f>
        <v>2023</v>
      </c>
      <c r="S145" s="348"/>
      <c r="T145" s="349"/>
      <c r="U145" s="357"/>
      <c r="V145" s="358"/>
      <c r="X145" s="347">
        <f>$C$3</f>
        <v>2024</v>
      </c>
      <c r="Y145" s="348"/>
      <c r="Z145" s="348"/>
      <c r="AA145" s="348"/>
      <c r="AB145" s="349"/>
      <c r="AC145" s="347">
        <f>$C$3+1</f>
        <v>2025</v>
      </c>
      <c r="AD145" s="348"/>
      <c r="AE145" s="348"/>
      <c r="AF145" s="348"/>
      <c r="AG145" s="349"/>
      <c r="AH145" s="347">
        <f>$C$3+2</f>
        <v>2026</v>
      </c>
      <c r="AI145" s="348"/>
      <c r="AJ145" s="348"/>
      <c r="AK145" s="348"/>
      <c r="AL145" s="349"/>
      <c r="AM145" s="347">
        <f>$C$3+3</f>
        <v>2027</v>
      </c>
      <c r="AN145" s="348"/>
      <c r="AO145" s="348"/>
      <c r="AP145" s="348"/>
      <c r="AQ145" s="349"/>
      <c r="AR145" s="347">
        <f>$C$3+4</f>
        <v>2028</v>
      </c>
      <c r="AS145" s="348"/>
      <c r="AT145" s="348"/>
      <c r="AU145" s="348"/>
      <c r="AV145" s="349"/>
      <c r="AW145" s="337" t="str">
        <f>X145&amp;" - "&amp;AR145</f>
        <v>2024 - 2028</v>
      </c>
      <c r="AX145" s="363"/>
    </row>
    <row r="146" spans="1:50" ht="43.5" outlineLevel="1">
      <c r="B146" s="361"/>
      <c r="C146" s="346"/>
      <c r="D146" s="54" t="s">
        <v>108</v>
      </c>
      <c r="E146" s="55" t="s">
        <v>109</v>
      </c>
      <c r="F146" s="54" t="s">
        <v>108</v>
      </c>
      <c r="G146" s="9" t="s">
        <v>109</v>
      </c>
      <c r="H146" s="55" t="s">
        <v>110</v>
      </c>
      <c r="I146" s="54" t="s">
        <v>108</v>
      </c>
      <c r="J146" s="9" t="s">
        <v>109</v>
      </c>
      <c r="K146" s="55" t="s">
        <v>110</v>
      </c>
      <c r="L146" s="54" t="s">
        <v>108</v>
      </c>
      <c r="M146" s="9" t="s">
        <v>109</v>
      </c>
      <c r="N146" s="55" t="s">
        <v>110</v>
      </c>
      <c r="O146" s="54" t="s">
        <v>108</v>
      </c>
      <c r="P146" s="9" t="s">
        <v>109</v>
      </c>
      <c r="Q146" s="55" t="s">
        <v>110</v>
      </c>
      <c r="R146" s="54" t="s">
        <v>108</v>
      </c>
      <c r="S146" s="9" t="s">
        <v>109</v>
      </c>
      <c r="T146" s="55" t="s">
        <v>110</v>
      </c>
      <c r="U146" s="9" t="s">
        <v>111</v>
      </c>
      <c r="V146" s="48" t="s">
        <v>112</v>
      </c>
      <c r="X146" s="54" t="s">
        <v>124</v>
      </c>
      <c r="Y146" s="87" t="s">
        <v>125</v>
      </c>
      <c r="Z146" s="87" t="s">
        <v>126</v>
      </c>
      <c r="AA146" s="9" t="s">
        <v>127</v>
      </c>
      <c r="AB146" s="55" t="s">
        <v>110</v>
      </c>
      <c r="AC146" s="54" t="s">
        <v>124</v>
      </c>
      <c r="AD146" s="87" t="s">
        <v>125</v>
      </c>
      <c r="AE146" s="87" t="s">
        <v>126</v>
      </c>
      <c r="AF146" s="9" t="s">
        <v>127</v>
      </c>
      <c r="AG146" s="55" t="s">
        <v>110</v>
      </c>
      <c r="AH146" s="54" t="s">
        <v>124</v>
      </c>
      <c r="AI146" s="87" t="s">
        <v>125</v>
      </c>
      <c r="AJ146" s="87" t="s">
        <v>126</v>
      </c>
      <c r="AK146" s="9" t="s">
        <v>127</v>
      </c>
      <c r="AL146" s="55" t="s">
        <v>110</v>
      </c>
      <c r="AM146" s="54" t="s">
        <v>124</v>
      </c>
      <c r="AN146" s="87" t="s">
        <v>125</v>
      </c>
      <c r="AO146" s="87" t="s">
        <v>126</v>
      </c>
      <c r="AP146" s="9" t="s">
        <v>127</v>
      </c>
      <c r="AQ146" s="55" t="s">
        <v>110</v>
      </c>
      <c r="AR146" s="54" t="s">
        <v>124</v>
      </c>
      <c r="AS146" s="87" t="s">
        <v>125</v>
      </c>
      <c r="AT146" s="87" t="s">
        <v>126</v>
      </c>
      <c r="AU146" s="9" t="s">
        <v>127</v>
      </c>
      <c r="AV146" s="55" t="s">
        <v>110</v>
      </c>
      <c r="AW146" s="54" t="s">
        <v>111</v>
      </c>
      <c r="AX146" s="281" t="s">
        <v>112</v>
      </c>
    </row>
    <row r="147" spans="1:50" outlineLevel="1">
      <c r="B147" s="40" t="s">
        <v>74</v>
      </c>
      <c r="C147" s="221" t="s">
        <v>94</v>
      </c>
      <c r="D147" s="58">
        <v>0</v>
      </c>
      <c r="E147" s="220">
        <v>0</v>
      </c>
      <c r="F147" s="58">
        <v>0</v>
      </c>
      <c r="G147" s="132">
        <f t="shared" ref="G147" si="377">E147+F147</f>
        <v>0</v>
      </c>
      <c r="H147" s="157">
        <f t="shared" ref="H147" si="378">IFERROR((G147-E147)/E147,0)</f>
        <v>0</v>
      </c>
      <c r="I147" s="58">
        <v>1</v>
      </c>
      <c r="J147" s="132">
        <f t="shared" ref="J147" si="379">G147+I147</f>
        <v>1</v>
      </c>
      <c r="K147" s="157">
        <f t="shared" ref="K147:K162" si="380">IFERROR((J147-G147)/G147,0)</f>
        <v>0</v>
      </c>
      <c r="L147" s="58">
        <v>0</v>
      </c>
      <c r="M147" s="132">
        <f t="shared" ref="M147" si="381">J147+L147</f>
        <v>1</v>
      </c>
      <c r="N147" s="157">
        <f t="shared" ref="N147:N162" si="382">IFERROR((M147-J147)/J147,0)</f>
        <v>0</v>
      </c>
      <c r="O147" s="58">
        <v>0</v>
      </c>
      <c r="P147" s="30"/>
      <c r="Q147" s="123"/>
      <c r="R147" s="58">
        <v>0</v>
      </c>
      <c r="S147" s="132">
        <f t="shared" ref="S147" si="383">M147+R147</f>
        <v>1</v>
      </c>
      <c r="T147" s="157">
        <f t="shared" ref="T147" si="384">IFERROR((S147-M147)/M147,0)</f>
        <v>0</v>
      </c>
      <c r="U147" s="152">
        <f t="shared" ref="U147" si="385">D147+F147+I147+L147+R147</f>
        <v>1</v>
      </c>
      <c r="V147" s="153">
        <f t="shared" ref="V147" si="386">IFERROR((S147/E147)^(1/4)-1,0)</f>
        <v>0</v>
      </c>
      <c r="W147" s="223"/>
      <c r="X147" s="158">
        <f>Y147+Z147</f>
        <v>0</v>
      </c>
      <c r="Y147" s="6">
        <v>0</v>
      </c>
      <c r="Z147" s="6">
        <v>0</v>
      </c>
      <c r="AA147" s="132">
        <f t="shared" ref="AA147" si="387">S147+X147</f>
        <v>1</v>
      </c>
      <c r="AB147" s="157">
        <f t="shared" ref="AB147" si="388">IFERROR((AA147-S147)/S147,0)</f>
        <v>0</v>
      </c>
      <c r="AC147" s="158">
        <f>AD147+AE147</f>
        <v>0</v>
      </c>
      <c r="AD147" s="6">
        <v>0</v>
      </c>
      <c r="AE147" s="6">
        <v>0</v>
      </c>
      <c r="AF147" s="132">
        <f t="shared" ref="AF147" si="389">AA147+AC147</f>
        <v>1</v>
      </c>
      <c r="AG147" s="147">
        <f t="shared" ref="AG147:AG162" si="390">IFERROR((AF147-AA147)/AA147,0)</f>
        <v>0</v>
      </c>
      <c r="AH147" s="158">
        <f>AI147+AJ147</f>
        <v>0</v>
      </c>
      <c r="AI147" s="6">
        <v>0</v>
      </c>
      <c r="AJ147" s="6">
        <v>0</v>
      </c>
      <c r="AK147" s="132">
        <f t="shared" ref="AK147" si="391">AF147+AH147</f>
        <v>1</v>
      </c>
      <c r="AL147" s="147">
        <f t="shared" ref="AL147:AL162" si="392">IFERROR((AK147-AF147)/AF147,0)</f>
        <v>0</v>
      </c>
      <c r="AM147" s="158">
        <f>AN147+AO147</f>
        <v>0</v>
      </c>
      <c r="AN147" s="6">
        <v>0</v>
      </c>
      <c r="AO147" s="6">
        <v>0</v>
      </c>
      <c r="AP147" s="132">
        <f t="shared" ref="AP147" si="393">AK147+AM147</f>
        <v>1</v>
      </c>
      <c r="AQ147" s="147">
        <f t="shared" ref="AQ147:AQ162" si="394">IFERROR((AP147-AK147)/AK147,0)</f>
        <v>0</v>
      </c>
      <c r="AR147" s="158">
        <f>AS147+AT147</f>
        <v>0</v>
      </c>
      <c r="AS147" s="6">
        <v>0</v>
      </c>
      <c r="AT147" s="6">
        <v>0</v>
      </c>
      <c r="AU147" s="132">
        <f t="shared" ref="AU147" si="395">AP147+AR147</f>
        <v>1</v>
      </c>
      <c r="AV147" s="147">
        <f t="shared" ref="AV147:AV162" si="396">IFERROR((AU147-AP147)/AP147,0)</f>
        <v>0</v>
      </c>
      <c r="AW147" s="152">
        <f t="shared" ref="AW147" si="397">X147+AC147+AH147+AM147+AR147</f>
        <v>0</v>
      </c>
      <c r="AX147" s="150">
        <f t="shared" ref="AX147:AX162" si="398">IFERROR((AU147/AA147)^(1/4)-1,0)</f>
        <v>0</v>
      </c>
    </row>
    <row r="148" spans="1:50" outlineLevel="1">
      <c r="B148" s="40" t="s">
        <v>75</v>
      </c>
      <c r="C148" s="221" t="s">
        <v>94</v>
      </c>
      <c r="D148" s="58">
        <v>0</v>
      </c>
      <c r="E148" s="220">
        <v>0</v>
      </c>
      <c r="F148" s="58">
        <v>2</v>
      </c>
      <c r="G148" s="132">
        <f t="shared" ref="G148:G160" si="399">E148+F148</f>
        <v>2</v>
      </c>
      <c r="H148" s="157">
        <f t="shared" ref="H148:H160" si="400">IFERROR((G148-E148)/E148,0)</f>
        <v>0</v>
      </c>
      <c r="I148" s="58">
        <v>1</v>
      </c>
      <c r="J148" s="132">
        <f t="shared" ref="J148:J160" si="401">G148+I148</f>
        <v>3</v>
      </c>
      <c r="K148" s="157">
        <f t="shared" ref="K148:K160" si="402">IFERROR((J148-G148)/G148,0)</f>
        <v>0.5</v>
      </c>
      <c r="L148" s="58">
        <v>0</v>
      </c>
      <c r="M148" s="132">
        <f t="shared" ref="M148:M160" si="403">J148+L148</f>
        <v>3</v>
      </c>
      <c r="N148" s="157">
        <f t="shared" ref="N148:N160" si="404">IFERROR((M148-J148)/J148,0)</f>
        <v>0</v>
      </c>
      <c r="O148" s="58">
        <v>0</v>
      </c>
      <c r="P148" s="30"/>
      <c r="Q148" s="123"/>
      <c r="R148" s="58">
        <v>0</v>
      </c>
      <c r="S148" s="132">
        <f t="shared" ref="S148:S160" si="405">M148+R148</f>
        <v>3</v>
      </c>
      <c r="T148" s="157">
        <f t="shared" ref="T148:T160" si="406">IFERROR((S148-M148)/M148,0)</f>
        <v>0</v>
      </c>
      <c r="U148" s="152">
        <f t="shared" ref="U148:U160" si="407">D148+F148+I148+L148+R148</f>
        <v>3</v>
      </c>
      <c r="V148" s="153">
        <f t="shared" ref="V148:V160" si="408">IFERROR((S148/E148)^(1/4)-1,0)</f>
        <v>0</v>
      </c>
      <c r="X148" s="158">
        <f t="shared" ref="X148:X160" si="409">Y148+Z148</f>
        <v>0</v>
      </c>
      <c r="Y148" s="6">
        <v>0</v>
      </c>
      <c r="Z148" s="6">
        <v>0</v>
      </c>
      <c r="AA148" s="132">
        <f t="shared" ref="AA148:AA160" si="410">S148+X148</f>
        <v>3</v>
      </c>
      <c r="AB148" s="157">
        <f t="shared" ref="AB148:AB160" si="411">IFERROR((AA148-S148)/S148,0)</f>
        <v>0</v>
      </c>
      <c r="AC148" s="158">
        <f t="shared" ref="AC148:AC160" si="412">AD148+AE148</f>
        <v>0</v>
      </c>
      <c r="AD148" s="6">
        <v>0</v>
      </c>
      <c r="AE148" s="6">
        <v>0</v>
      </c>
      <c r="AF148" s="132">
        <f t="shared" ref="AF148:AF160" si="413">AA148+AC148</f>
        <v>3</v>
      </c>
      <c r="AG148" s="147">
        <f t="shared" ref="AG148:AG160" si="414">IFERROR((AF148-AA148)/AA148,0)</f>
        <v>0</v>
      </c>
      <c r="AH148" s="158">
        <f t="shared" ref="AH148:AH160" si="415">AI148+AJ148</f>
        <v>0</v>
      </c>
      <c r="AI148" s="6">
        <v>0</v>
      </c>
      <c r="AJ148" s="6">
        <v>0</v>
      </c>
      <c r="AK148" s="132">
        <f t="shared" ref="AK148:AK160" si="416">AF148+AH148</f>
        <v>3</v>
      </c>
      <c r="AL148" s="147">
        <f t="shared" ref="AL148:AL160" si="417">IFERROR((AK148-AF148)/AF148,0)</f>
        <v>0</v>
      </c>
      <c r="AM148" s="158">
        <f t="shared" ref="AM148:AM160" si="418">AN148+AO148</f>
        <v>0</v>
      </c>
      <c r="AN148" s="6">
        <v>0</v>
      </c>
      <c r="AO148" s="6">
        <v>0</v>
      </c>
      <c r="AP148" s="132">
        <f t="shared" ref="AP148:AP160" si="419">AK148+AM148</f>
        <v>3</v>
      </c>
      <c r="AQ148" s="147">
        <f t="shared" ref="AQ148:AQ160" si="420">IFERROR((AP148-AK148)/AK148,0)</f>
        <v>0</v>
      </c>
      <c r="AR148" s="158">
        <f t="shared" ref="AR148:AR160" si="421">AS148+AT148</f>
        <v>0</v>
      </c>
      <c r="AS148" s="6">
        <v>0</v>
      </c>
      <c r="AT148" s="6">
        <v>0</v>
      </c>
      <c r="AU148" s="132">
        <f t="shared" ref="AU148:AU160" si="422">AP148+AR148</f>
        <v>3</v>
      </c>
      <c r="AV148" s="147">
        <f t="shared" ref="AV148:AV160" si="423">IFERROR((AU148-AP148)/AP148,0)</f>
        <v>0</v>
      </c>
      <c r="AW148" s="152">
        <f t="shared" ref="AW148:AW160" si="424">X148+AC148+AH148+AM148+AR148</f>
        <v>0</v>
      </c>
      <c r="AX148" s="150">
        <f t="shared" ref="AX148:AX160" si="425">IFERROR((AU148/AA148)^(1/4)-1,0)</f>
        <v>0</v>
      </c>
    </row>
    <row r="149" spans="1:50" outlineLevel="1">
      <c r="B149" s="40" t="s">
        <v>76</v>
      </c>
      <c r="C149" s="221" t="s">
        <v>94</v>
      </c>
      <c r="D149" s="58">
        <v>0</v>
      </c>
      <c r="E149" s="220">
        <v>0</v>
      </c>
      <c r="F149" s="58">
        <v>0</v>
      </c>
      <c r="G149" s="132">
        <f t="shared" si="399"/>
        <v>0</v>
      </c>
      <c r="H149" s="157">
        <f t="shared" si="400"/>
        <v>0</v>
      </c>
      <c r="I149" s="58">
        <v>0</v>
      </c>
      <c r="J149" s="132">
        <f t="shared" si="401"/>
        <v>0</v>
      </c>
      <c r="K149" s="157">
        <f t="shared" si="402"/>
        <v>0</v>
      </c>
      <c r="L149" s="58">
        <v>0</v>
      </c>
      <c r="M149" s="132">
        <f t="shared" si="403"/>
        <v>0</v>
      </c>
      <c r="N149" s="157">
        <f t="shared" si="404"/>
        <v>0</v>
      </c>
      <c r="O149" s="58">
        <v>0</v>
      </c>
      <c r="P149" s="30"/>
      <c r="Q149" s="123"/>
      <c r="R149" s="58">
        <v>0</v>
      </c>
      <c r="S149" s="132">
        <f t="shared" si="405"/>
        <v>0</v>
      </c>
      <c r="T149" s="157">
        <f t="shared" si="406"/>
        <v>0</v>
      </c>
      <c r="U149" s="152">
        <f t="shared" si="407"/>
        <v>0</v>
      </c>
      <c r="V149" s="153">
        <f t="shared" si="408"/>
        <v>0</v>
      </c>
      <c r="X149" s="158">
        <f t="shared" si="409"/>
        <v>0</v>
      </c>
      <c r="Y149" s="6">
        <v>0</v>
      </c>
      <c r="Z149" s="6">
        <v>0</v>
      </c>
      <c r="AA149" s="132">
        <f t="shared" si="410"/>
        <v>0</v>
      </c>
      <c r="AB149" s="157">
        <f t="shared" si="411"/>
        <v>0</v>
      </c>
      <c r="AC149" s="158">
        <f t="shared" si="412"/>
        <v>0</v>
      </c>
      <c r="AD149" s="6">
        <v>0</v>
      </c>
      <c r="AE149" s="6">
        <v>0</v>
      </c>
      <c r="AF149" s="132">
        <f t="shared" si="413"/>
        <v>0</v>
      </c>
      <c r="AG149" s="147">
        <f t="shared" si="414"/>
        <v>0</v>
      </c>
      <c r="AH149" s="158">
        <f t="shared" si="415"/>
        <v>0</v>
      </c>
      <c r="AI149" s="6">
        <v>0</v>
      </c>
      <c r="AJ149" s="6">
        <v>0</v>
      </c>
      <c r="AK149" s="132">
        <f t="shared" si="416"/>
        <v>0</v>
      </c>
      <c r="AL149" s="147">
        <f t="shared" si="417"/>
        <v>0</v>
      </c>
      <c r="AM149" s="158">
        <f t="shared" si="418"/>
        <v>0</v>
      </c>
      <c r="AN149" s="6">
        <v>0</v>
      </c>
      <c r="AO149" s="6">
        <v>0</v>
      </c>
      <c r="AP149" s="132">
        <f t="shared" si="419"/>
        <v>0</v>
      </c>
      <c r="AQ149" s="147">
        <f t="shared" si="420"/>
        <v>0</v>
      </c>
      <c r="AR149" s="158">
        <f t="shared" si="421"/>
        <v>0</v>
      </c>
      <c r="AS149" s="6">
        <v>0</v>
      </c>
      <c r="AT149" s="6">
        <v>0</v>
      </c>
      <c r="AU149" s="132">
        <f t="shared" si="422"/>
        <v>0</v>
      </c>
      <c r="AV149" s="147">
        <f t="shared" si="423"/>
        <v>0</v>
      </c>
      <c r="AW149" s="152">
        <f t="shared" si="424"/>
        <v>0</v>
      </c>
      <c r="AX149" s="150">
        <f t="shared" si="425"/>
        <v>0</v>
      </c>
    </row>
    <row r="150" spans="1:50" outlineLevel="1">
      <c r="B150" s="40" t="s">
        <v>77</v>
      </c>
      <c r="C150" s="221" t="s">
        <v>94</v>
      </c>
      <c r="D150" s="58">
        <v>0</v>
      </c>
      <c r="E150" s="220">
        <v>0</v>
      </c>
      <c r="F150" s="58">
        <v>0</v>
      </c>
      <c r="G150" s="132">
        <f t="shared" si="399"/>
        <v>0</v>
      </c>
      <c r="H150" s="157">
        <f t="shared" si="400"/>
        <v>0</v>
      </c>
      <c r="I150" s="58">
        <v>0</v>
      </c>
      <c r="J150" s="132">
        <f t="shared" si="401"/>
        <v>0</v>
      </c>
      <c r="K150" s="157">
        <f t="shared" si="402"/>
        <v>0</v>
      </c>
      <c r="L150" s="58">
        <v>0</v>
      </c>
      <c r="M150" s="132">
        <f t="shared" si="403"/>
        <v>0</v>
      </c>
      <c r="N150" s="157">
        <f t="shared" si="404"/>
        <v>0</v>
      </c>
      <c r="O150" s="58">
        <v>0</v>
      </c>
      <c r="P150" s="30"/>
      <c r="Q150" s="123"/>
      <c r="R150" s="58">
        <v>0</v>
      </c>
      <c r="S150" s="132">
        <f t="shared" si="405"/>
        <v>0</v>
      </c>
      <c r="T150" s="157">
        <f t="shared" si="406"/>
        <v>0</v>
      </c>
      <c r="U150" s="152">
        <f t="shared" si="407"/>
        <v>0</v>
      </c>
      <c r="V150" s="153">
        <f t="shared" si="408"/>
        <v>0</v>
      </c>
      <c r="X150" s="158">
        <f t="shared" si="409"/>
        <v>0</v>
      </c>
      <c r="Y150" s="6">
        <v>0</v>
      </c>
      <c r="Z150" s="6">
        <v>0</v>
      </c>
      <c r="AA150" s="132">
        <f t="shared" si="410"/>
        <v>0</v>
      </c>
      <c r="AB150" s="157">
        <f t="shared" si="411"/>
        <v>0</v>
      </c>
      <c r="AC150" s="158">
        <f t="shared" si="412"/>
        <v>0</v>
      </c>
      <c r="AD150" s="6">
        <v>0</v>
      </c>
      <c r="AE150" s="6">
        <v>0</v>
      </c>
      <c r="AF150" s="132">
        <f t="shared" si="413"/>
        <v>0</v>
      </c>
      <c r="AG150" s="147">
        <f t="shared" si="414"/>
        <v>0</v>
      </c>
      <c r="AH150" s="158">
        <f t="shared" si="415"/>
        <v>0</v>
      </c>
      <c r="AI150" s="6">
        <v>0</v>
      </c>
      <c r="AJ150" s="6">
        <v>0</v>
      </c>
      <c r="AK150" s="132">
        <f t="shared" si="416"/>
        <v>0</v>
      </c>
      <c r="AL150" s="147">
        <f t="shared" si="417"/>
        <v>0</v>
      </c>
      <c r="AM150" s="158">
        <f t="shared" si="418"/>
        <v>0</v>
      </c>
      <c r="AN150" s="6">
        <v>0</v>
      </c>
      <c r="AO150" s="6">
        <v>0</v>
      </c>
      <c r="AP150" s="132">
        <f t="shared" si="419"/>
        <v>0</v>
      </c>
      <c r="AQ150" s="147">
        <f t="shared" si="420"/>
        <v>0</v>
      </c>
      <c r="AR150" s="158">
        <f t="shared" si="421"/>
        <v>0</v>
      </c>
      <c r="AS150" s="6">
        <v>0</v>
      </c>
      <c r="AT150" s="6">
        <v>0</v>
      </c>
      <c r="AU150" s="132">
        <f t="shared" si="422"/>
        <v>0</v>
      </c>
      <c r="AV150" s="147">
        <f t="shared" si="423"/>
        <v>0</v>
      </c>
      <c r="AW150" s="152">
        <f t="shared" si="424"/>
        <v>0</v>
      </c>
      <c r="AX150" s="150">
        <f t="shared" si="425"/>
        <v>0</v>
      </c>
    </row>
    <row r="151" spans="1:50" outlineLevel="1">
      <c r="B151" s="40" t="s">
        <v>78</v>
      </c>
      <c r="C151" s="221" t="s">
        <v>94</v>
      </c>
      <c r="D151" s="58">
        <v>0</v>
      </c>
      <c r="E151" s="220">
        <v>0</v>
      </c>
      <c r="F151" s="58">
        <v>0</v>
      </c>
      <c r="G151" s="132">
        <f t="shared" si="399"/>
        <v>0</v>
      </c>
      <c r="H151" s="157">
        <f t="shared" si="400"/>
        <v>0</v>
      </c>
      <c r="I151" s="58">
        <v>0</v>
      </c>
      <c r="J151" s="132">
        <f t="shared" si="401"/>
        <v>0</v>
      </c>
      <c r="K151" s="157">
        <f t="shared" si="402"/>
        <v>0</v>
      </c>
      <c r="L151" s="58">
        <v>0</v>
      </c>
      <c r="M151" s="132">
        <f t="shared" si="403"/>
        <v>0</v>
      </c>
      <c r="N151" s="157">
        <f t="shared" si="404"/>
        <v>0</v>
      </c>
      <c r="O151" s="58">
        <v>0</v>
      </c>
      <c r="P151" s="30"/>
      <c r="Q151" s="123"/>
      <c r="R151" s="58">
        <v>0</v>
      </c>
      <c r="S151" s="132">
        <f t="shared" si="405"/>
        <v>0</v>
      </c>
      <c r="T151" s="157">
        <f t="shared" si="406"/>
        <v>0</v>
      </c>
      <c r="U151" s="152">
        <f t="shared" si="407"/>
        <v>0</v>
      </c>
      <c r="V151" s="153">
        <f t="shared" si="408"/>
        <v>0</v>
      </c>
      <c r="X151" s="158">
        <f t="shared" si="409"/>
        <v>0</v>
      </c>
      <c r="Y151" s="6">
        <v>0</v>
      </c>
      <c r="Z151" s="6">
        <v>0</v>
      </c>
      <c r="AA151" s="132">
        <f t="shared" si="410"/>
        <v>0</v>
      </c>
      <c r="AB151" s="157">
        <f t="shared" si="411"/>
        <v>0</v>
      </c>
      <c r="AC151" s="158">
        <f t="shared" si="412"/>
        <v>0</v>
      </c>
      <c r="AD151" s="6">
        <v>0</v>
      </c>
      <c r="AE151" s="6">
        <v>0</v>
      </c>
      <c r="AF151" s="132">
        <f t="shared" si="413"/>
        <v>0</v>
      </c>
      <c r="AG151" s="147">
        <f t="shared" si="414"/>
        <v>0</v>
      </c>
      <c r="AH151" s="158">
        <f t="shared" si="415"/>
        <v>0</v>
      </c>
      <c r="AI151" s="6">
        <v>0</v>
      </c>
      <c r="AJ151" s="6">
        <v>0</v>
      </c>
      <c r="AK151" s="132">
        <f t="shared" si="416"/>
        <v>0</v>
      </c>
      <c r="AL151" s="147">
        <f t="shared" si="417"/>
        <v>0</v>
      </c>
      <c r="AM151" s="158">
        <f t="shared" si="418"/>
        <v>0</v>
      </c>
      <c r="AN151" s="6">
        <v>0</v>
      </c>
      <c r="AO151" s="6">
        <v>0</v>
      </c>
      <c r="AP151" s="132">
        <f t="shared" si="419"/>
        <v>0</v>
      </c>
      <c r="AQ151" s="147">
        <f t="shared" si="420"/>
        <v>0</v>
      </c>
      <c r="AR151" s="158">
        <f t="shared" si="421"/>
        <v>0</v>
      </c>
      <c r="AS151" s="6">
        <v>0</v>
      </c>
      <c r="AT151" s="6">
        <v>0</v>
      </c>
      <c r="AU151" s="132">
        <f t="shared" si="422"/>
        <v>0</v>
      </c>
      <c r="AV151" s="147">
        <f t="shared" si="423"/>
        <v>0</v>
      </c>
      <c r="AW151" s="152">
        <f t="shared" si="424"/>
        <v>0</v>
      </c>
      <c r="AX151" s="150">
        <f t="shared" si="425"/>
        <v>0</v>
      </c>
    </row>
    <row r="152" spans="1:50" outlineLevel="1">
      <c r="B152" s="40" t="s">
        <v>79</v>
      </c>
      <c r="C152" s="221" t="s">
        <v>94</v>
      </c>
      <c r="D152" s="58">
        <v>0</v>
      </c>
      <c r="E152" s="220">
        <v>0</v>
      </c>
      <c r="F152" s="58">
        <v>0</v>
      </c>
      <c r="G152" s="132">
        <f t="shared" si="399"/>
        <v>0</v>
      </c>
      <c r="H152" s="157">
        <f t="shared" si="400"/>
        <v>0</v>
      </c>
      <c r="I152" s="58">
        <v>0</v>
      </c>
      <c r="J152" s="132">
        <f t="shared" si="401"/>
        <v>0</v>
      </c>
      <c r="K152" s="157">
        <f t="shared" si="402"/>
        <v>0</v>
      </c>
      <c r="L152" s="58">
        <v>0</v>
      </c>
      <c r="M152" s="132">
        <f t="shared" si="403"/>
        <v>0</v>
      </c>
      <c r="N152" s="157">
        <f t="shared" si="404"/>
        <v>0</v>
      </c>
      <c r="O152" s="58">
        <v>1</v>
      </c>
      <c r="P152" s="30"/>
      <c r="Q152" s="123"/>
      <c r="R152" s="58">
        <v>1</v>
      </c>
      <c r="S152" s="132">
        <f t="shared" si="405"/>
        <v>1</v>
      </c>
      <c r="T152" s="157">
        <f t="shared" si="406"/>
        <v>0</v>
      </c>
      <c r="U152" s="152">
        <f t="shared" si="407"/>
        <v>1</v>
      </c>
      <c r="V152" s="153">
        <f t="shared" si="408"/>
        <v>0</v>
      </c>
      <c r="X152" s="158">
        <f t="shared" si="409"/>
        <v>0</v>
      </c>
      <c r="Y152" s="6">
        <v>0</v>
      </c>
      <c r="Z152" s="6">
        <v>0</v>
      </c>
      <c r="AA152" s="132">
        <f t="shared" si="410"/>
        <v>1</v>
      </c>
      <c r="AB152" s="157">
        <f t="shared" si="411"/>
        <v>0</v>
      </c>
      <c r="AC152" s="158">
        <f t="shared" si="412"/>
        <v>0</v>
      </c>
      <c r="AD152" s="6">
        <v>0</v>
      </c>
      <c r="AE152" s="6">
        <v>0</v>
      </c>
      <c r="AF152" s="132">
        <f t="shared" si="413"/>
        <v>1</v>
      </c>
      <c r="AG152" s="147">
        <f t="shared" si="414"/>
        <v>0</v>
      </c>
      <c r="AH152" s="158">
        <f t="shared" si="415"/>
        <v>0</v>
      </c>
      <c r="AI152" s="6">
        <v>0</v>
      </c>
      <c r="AJ152" s="6">
        <v>0</v>
      </c>
      <c r="AK152" s="132">
        <f t="shared" si="416"/>
        <v>1</v>
      </c>
      <c r="AL152" s="147">
        <f t="shared" si="417"/>
        <v>0</v>
      </c>
      <c r="AM152" s="158">
        <f t="shared" si="418"/>
        <v>0</v>
      </c>
      <c r="AN152" s="6">
        <v>0</v>
      </c>
      <c r="AO152" s="6">
        <v>0</v>
      </c>
      <c r="AP152" s="132">
        <f t="shared" si="419"/>
        <v>1</v>
      </c>
      <c r="AQ152" s="147">
        <f t="shared" si="420"/>
        <v>0</v>
      </c>
      <c r="AR152" s="158">
        <f t="shared" si="421"/>
        <v>0</v>
      </c>
      <c r="AS152" s="6">
        <v>0</v>
      </c>
      <c r="AT152" s="6">
        <v>0</v>
      </c>
      <c r="AU152" s="132">
        <f t="shared" si="422"/>
        <v>1</v>
      </c>
      <c r="AV152" s="147">
        <f t="shared" si="423"/>
        <v>0</v>
      </c>
      <c r="AW152" s="152">
        <f t="shared" si="424"/>
        <v>0</v>
      </c>
      <c r="AX152" s="150">
        <f t="shared" si="425"/>
        <v>0</v>
      </c>
    </row>
    <row r="153" spans="1:50" outlineLevel="1">
      <c r="B153" s="40" t="s">
        <v>80</v>
      </c>
      <c r="C153" s="221" t="s">
        <v>94</v>
      </c>
      <c r="D153" s="58">
        <v>0</v>
      </c>
      <c r="E153" s="220">
        <v>0</v>
      </c>
      <c r="F153" s="58">
        <v>0</v>
      </c>
      <c r="G153" s="132">
        <f t="shared" si="399"/>
        <v>0</v>
      </c>
      <c r="H153" s="157">
        <f t="shared" si="400"/>
        <v>0</v>
      </c>
      <c r="I153" s="58">
        <v>0</v>
      </c>
      <c r="J153" s="132">
        <f t="shared" si="401"/>
        <v>0</v>
      </c>
      <c r="K153" s="157">
        <f t="shared" si="402"/>
        <v>0</v>
      </c>
      <c r="L153" s="58">
        <v>0</v>
      </c>
      <c r="M153" s="132">
        <f t="shared" si="403"/>
        <v>0</v>
      </c>
      <c r="N153" s="157">
        <f t="shared" si="404"/>
        <v>0</v>
      </c>
      <c r="O153" s="58">
        <v>0</v>
      </c>
      <c r="P153" s="30"/>
      <c r="Q153" s="123"/>
      <c r="R153" s="58">
        <v>0</v>
      </c>
      <c r="S153" s="132">
        <f t="shared" si="405"/>
        <v>0</v>
      </c>
      <c r="T153" s="157">
        <f t="shared" si="406"/>
        <v>0</v>
      </c>
      <c r="U153" s="152">
        <f t="shared" si="407"/>
        <v>0</v>
      </c>
      <c r="V153" s="153">
        <f t="shared" si="408"/>
        <v>0</v>
      </c>
      <c r="X153" s="158">
        <f t="shared" si="409"/>
        <v>0</v>
      </c>
      <c r="Y153" s="6">
        <v>0</v>
      </c>
      <c r="Z153" s="6">
        <v>0</v>
      </c>
      <c r="AA153" s="132">
        <f t="shared" si="410"/>
        <v>0</v>
      </c>
      <c r="AB153" s="157">
        <f t="shared" si="411"/>
        <v>0</v>
      </c>
      <c r="AC153" s="158">
        <f t="shared" si="412"/>
        <v>0</v>
      </c>
      <c r="AD153" s="6">
        <v>0</v>
      </c>
      <c r="AE153" s="6">
        <v>0</v>
      </c>
      <c r="AF153" s="132">
        <f t="shared" si="413"/>
        <v>0</v>
      </c>
      <c r="AG153" s="147">
        <f t="shared" si="414"/>
        <v>0</v>
      </c>
      <c r="AH153" s="158">
        <f t="shared" si="415"/>
        <v>0</v>
      </c>
      <c r="AI153" s="6">
        <v>0</v>
      </c>
      <c r="AJ153" s="6">
        <v>0</v>
      </c>
      <c r="AK153" s="132">
        <f t="shared" si="416"/>
        <v>0</v>
      </c>
      <c r="AL153" s="147">
        <f t="shared" si="417"/>
        <v>0</v>
      </c>
      <c r="AM153" s="158">
        <f t="shared" si="418"/>
        <v>0</v>
      </c>
      <c r="AN153" s="6">
        <v>0</v>
      </c>
      <c r="AO153" s="6">
        <v>0</v>
      </c>
      <c r="AP153" s="132">
        <f t="shared" si="419"/>
        <v>0</v>
      </c>
      <c r="AQ153" s="147">
        <f t="shared" si="420"/>
        <v>0</v>
      </c>
      <c r="AR153" s="158">
        <f t="shared" si="421"/>
        <v>0</v>
      </c>
      <c r="AS153" s="6">
        <v>0</v>
      </c>
      <c r="AT153" s="6">
        <v>0</v>
      </c>
      <c r="AU153" s="132">
        <f t="shared" si="422"/>
        <v>0</v>
      </c>
      <c r="AV153" s="147">
        <f t="shared" si="423"/>
        <v>0</v>
      </c>
      <c r="AW153" s="152">
        <f t="shared" si="424"/>
        <v>0</v>
      </c>
      <c r="AX153" s="150">
        <f t="shared" si="425"/>
        <v>0</v>
      </c>
    </row>
    <row r="154" spans="1:50" outlineLevel="1">
      <c r="B154" s="40" t="s">
        <v>81</v>
      </c>
      <c r="C154" s="221" t="s">
        <v>94</v>
      </c>
      <c r="D154" s="58">
        <v>0</v>
      </c>
      <c r="E154" s="220">
        <v>0</v>
      </c>
      <c r="F154" s="58">
        <v>0</v>
      </c>
      <c r="G154" s="132">
        <f t="shared" si="399"/>
        <v>0</v>
      </c>
      <c r="H154" s="157">
        <f t="shared" si="400"/>
        <v>0</v>
      </c>
      <c r="I154" s="58">
        <v>0</v>
      </c>
      <c r="J154" s="132">
        <f t="shared" si="401"/>
        <v>0</v>
      </c>
      <c r="K154" s="157">
        <f t="shared" si="402"/>
        <v>0</v>
      </c>
      <c r="L154" s="58">
        <v>0</v>
      </c>
      <c r="M154" s="132">
        <f t="shared" si="403"/>
        <v>0</v>
      </c>
      <c r="N154" s="157">
        <f t="shared" si="404"/>
        <v>0</v>
      </c>
      <c r="O154" s="58">
        <v>0</v>
      </c>
      <c r="P154" s="30"/>
      <c r="Q154" s="123"/>
      <c r="R154" s="58">
        <v>0</v>
      </c>
      <c r="S154" s="132">
        <f t="shared" si="405"/>
        <v>0</v>
      </c>
      <c r="T154" s="157">
        <f t="shared" si="406"/>
        <v>0</v>
      </c>
      <c r="U154" s="152">
        <f t="shared" si="407"/>
        <v>0</v>
      </c>
      <c r="V154" s="153">
        <f t="shared" si="408"/>
        <v>0</v>
      </c>
      <c r="X154" s="158">
        <f t="shared" si="409"/>
        <v>0</v>
      </c>
      <c r="Y154" s="6">
        <v>0</v>
      </c>
      <c r="Z154" s="6">
        <v>0</v>
      </c>
      <c r="AA154" s="132">
        <f t="shared" si="410"/>
        <v>0</v>
      </c>
      <c r="AB154" s="157">
        <f t="shared" si="411"/>
        <v>0</v>
      </c>
      <c r="AC154" s="158">
        <f t="shared" si="412"/>
        <v>0</v>
      </c>
      <c r="AD154" s="6">
        <v>0</v>
      </c>
      <c r="AE154" s="6">
        <v>0</v>
      </c>
      <c r="AF154" s="132">
        <f t="shared" si="413"/>
        <v>0</v>
      </c>
      <c r="AG154" s="147">
        <f t="shared" si="414"/>
        <v>0</v>
      </c>
      <c r="AH154" s="158">
        <f t="shared" si="415"/>
        <v>0</v>
      </c>
      <c r="AI154" s="6">
        <v>0</v>
      </c>
      <c r="AJ154" s="6">
        <v>0</v>
      </c>
      <c r="AK154" s="132">
        <f t="shared" si="416"/>
        <v>0</v>
      </c>
      <c r="AL154" s="147">
        <f t="shared" si="417"/>
        <v>0</v>
      </c>
      <c r="AM154" s="158">
        <f t="shared" si="418"/>
        <v>0</v>
      </c>
      <c r="AN154" s="6">
        <v>0</v>
      </c>
      <c r="AO154" s="6">
        <v>0</v>
      </c>
      <c r="AP154" s="132">
        <f t="shared" si="419"/>
        <v>0</v>
      </c>
      <c r="AQ154" s="147">
        <f t="shared" si="420"/>
        <v>0</v>
      </c>
      <c r="AR154" s="158">
        <f t="shared" si="421"/>
        <v>0</v>
      </c>
      <c r="AS154" s="6">
        <v>0</v>
      </c>
      <c r="AT154" s="6">
        <v>0</v>
      </c>
      <c r="AU154" s="132">
        <f t="shared" si="422"/>
        <v>0</v>
      </c>
      <c r="AV154" s="147">
        <f t="shared" si="423"/>
        <v>0</v>
      </c>
      <c r="AW154" s="152">
        <f t="shared" si="424"/>
        <v>0</v>
      </c>
      <c r="AX154" s="150">
        <f t="shared" si="425"/>
        <v>0</v>
      </c>
    </row>
    <row r="155" spans="1:50" s="43" customFormat="1" outlineLevel="1">
      <c r="A155"/>
      <c r="B155" s="40" t="s">
        <v>82</v>
      </c>
      <c r="C155" s="221" t="s">
        <v>94</v>
      </c>
      <c r="D155" s="58">
        <v>0</v>
      </c>
      <c r="E155" s="220">
        <v>0</v>
      </c>
      <c r="F155" s="58">
        <v>1</v>
      </c>
      <c r="G155" s="132">
        <f t="shared" si="399"/>
        <v>1</v>
      </c>
      <c r="H155" s="157">
        <f t="shared" si="400"/>
        <v>0</v>
      </c>
      <c r="I155" s="58">
        <v>0</v>
      </c>
      <c r="J155" s="132">
        <f t="shared" si="401"/>
        <v>1</v>
      </c>
      <c r="K155" s="157">
        <f t="shared" si="402"/>
        <v>0</v>
      </c>
      <c r="L155" s="58">
        <v>0</v>
      </c>
      <c r="M155" s="132">
        <f t="shared" si="403"/>
        <v>1</v>
      </c>
      <c r="N155" s="157">
        <f t="shared" si="404"/>
        <v>0</v>
      </c>
      <c r="O155" s="58">
        <v>0</v>
      </c>
      <c r="P155" s="117"/>
      <c r="Q155" s="120"/>
      <c r="R155" s="58">
        <v>0</v>
      </c>
      <c r="S155" s="132">
        <f t="shared" si="405"/>
        <v>1</v>
      </c>
      <c r="T155" s="157">
        <f t="shared" si="406"/>
        <v>0</v>
      </c>
      <c r="U155" s="152">
        <f t="shared" si="407"/>
        <v>1</v>
      </c>
      <c r="V155" s="153">
        <f t="shared" si="408"/>
        <v>0</v>
      </c>
      <c r="W155"/>
      <c r="X155" s="158">
        <f t="shared" si="409"/>
        <v>0</v>
      </c>
      <c r="Y155" s="6">
        <v>0</v>
      </c>
      <c r="Z155" s="6">
        <v>0</v>
      </c>
      <c r="AA155" s="132">
        <f t="shared" si="410"/>
        <v>1</v>
      </c>
      <c r="AB155" s="157">
        <f t="shared" si="411"/>
        <v>0</v>
      </c>
      <c r="AC155" s="158">
        <f t="shared" si="412"/>
        <v>0</v>
      </c>
      <c r="AD155" s="6">
        <v>0</v>
      </c>
      <c r="AE155" s="6">
        <v>0</v>
      </c>
      <c r="AF155" s="132">
        <f t="shared" si="413"/>
        <v>1</v>
      </c>
      <c r="AG155" s="147">
        <f t="shared" si="414"/>
        <v>0</v>
      </c>
      <c r="AH155" s="158">
        <f t="shared" si="415"/>
        <v>0</v>
      </c>
      <c r="AI155" s="6">
        <v>0</v>
      </c>
      <c r="AJ155" s="6">
        <v>0</v>
      </c>
      <c r="AK155" s="132">
        <f t="shared" si="416"/>
        <v>1</v>
      </c>
      <c r="AL155" s="147">
        <f t="shared" si="417"/>
        <v>0</v>
      </c>
      <c r="AM155" s="158">
        <f t="shared" si="418"/>
        <v>0</v>
      </c>
      <c r="AN155" s="6">
        <v>0</v>
      </c>
      <c r="AO155" s="6">
        <v>0</v>
      </c>
      <c r="AP155" s="132">
        <f t="shared" si="419"/>
        <v>1</v>
      </c>
      <c r="AQ155" s="147">
        <f t="shared" si="420"/>
        <v>0</v>
      </c>
      <c r="AR155" s="158">
        <f t="shared" si="421"/>
        <v>0</v>
      </c>
      <c r="AS155" s="6">
        <v>0</v>
      </c>
      <c r="AT155" s="6">
        <v>0</v>
      </c>
      <c r="AU155" s="132">
        <f t="shared" si="422"/>
        <v>1</v>
      </c>
      <c r="AV155" s="147">
        <f t="shared" si="423"/>
        <v>0</v>
      </c>
      <c r="AW155" s="152">
        <f t="shared" si="424"/>
        <v>0</v>
      </c>
      <c r="AX155" s="150">
        <f t="shared" si="425"/>
        <v>0</v>
      </c>
    </row>
    <row r="156" spans="1:50" s="43" customFormat="1" outlineLevel="1">
      <c r="A156"/>
      <c r="B156" s="40" t="s">
        <v>83</v>
      </c>
      <c r="C156" s="221" t="s">
        <v>94</v>
      </c>
      <c r="D156" s="58">
        <v>0</v>
      </c>
      <c r="E156" s="220">
        <v>0</v>
      </c>
      <c r="F156" s="58">
        <v>1</v>
      </c>
      <c r="G156" s="132">
        <f t="shared" si="399"/>
        <v>1</v>
      </c>
      <c r="H156" s="157">
        <f t="shared" si="400"/>
        <v>0</v>
      </c>
      <c r="I156" s="58">
        <v>0</v>
      </c>
      <c r="J156" s="132">
        <f t="shared" si="401"/>
        <v>1</v>
      </c>
      <c r="K156" s="157">
        <f t="shared" si="402"/>
        <v>0</v>
      </c>
      <c r="L156" s="58">
        <v>1</v>
      </c>
      <c r="M156" s="132">
        <f t="shared" si="403"/>
        <v>2</v>
      </c>
      <c r="N156" s="157">
        <f t="shared" si="404"/>
        <v>1</v>
      </c>
      <c r="O156" s="58">
        <v>0</v>
      </c>
      <c r="P156" s="117"/>
      <c r="Q156" s="120"/>
      <c r="R156" s="58">
        <v>0</v>
      </c>
      <c r="S156" s="132">
        <f t="shared" si="405"/>
        <v>2</v>
      </c>
      <c r="T156" s="157">
        <f t="shared" si="406"/>
        <v>0</v>
      </c>
      <c r="U156" s="152">
        <f t="shared" si="407"/>
        <v>2</v>
      </c>
      <c r="V156" s="153">
        <f t="shared" si="408"/>
        <v>0</v>
      </c>
      <c r="W156"/>
      <c r="X156" s="158">
        <f t="shared" si="409"/>
        <v>0</v>
      </c>
      <c r="Y156" s="6">
        <v>0</v>
      </c>
      <c r="Z156" s="6">
        <v>0</v>
      </c>
      <c r="AA156" s="132">
        <f t="shared" si="410"/>
        <v>2</v>
      </c>
      <c r="AB156" s="157">
        <f t="shared" si="411"/>
        <v>0</v>
      </c>
      <c r="AC156" s="158">
        <f t="shared" si="412"/>
        <v>0</v>
      </c>
      <c r="AD156" s="6">
        <v>0</v>
      </c>
      <c r="AE156" s="6">
        <v>0</v>
      </c>
      <c r="AF156" s="132">
        <f t="shared" si="413"/>
        <v>2</v>
      </c>
      <c r="AG156" s="147">
        <f t="shared" si="414"/>
        <v>0</v>
      </c>
      <c r="AH156" s="158">
        <f t="shared" si="415"/>
        <v>0</v>
      </c>
      <c r="AI156" s="6">
        <v>0</v>
      </c>
      <c r="AJ156" s="6">
        <v>0</v>
      </c>
      <c r="AK156" s="132">
        <f t="shared" si="416"/>
        <v>2</v>
      </c>
      <c r="AL156" s="147">
        <f t="shared" si="417"/>
        <v>0</v>
      </c>
      <c r="AM156" s="158">
        <f t="shared" si="418"/>
        <v>0</v>
      </c>
      <c r="AN156" s="6">
        <v>0</v>
      </c>
      <c r="AO156" s="6">
        <v>0</v>
      </c>
      <c r="AP156" s="132">
        <f t="shared" si="419"/>
        <v>2</v>
      </c>
      <c r="AQ156" s="147">
        <f t="shared" si="420"/>
        <v>0</v>
      </c>
      <c r="AR156" s="158">
        <f t="shared" si="421"/>
        <v>0</v>
      </c>
      <c r="AS156" s="6">
        <v>0</v>
      </c>
      <c r="AT156" s="6">
        <v>0</v>
      </c>
      <c r="AU156" s="132">
        <f t="shared" si="422"/>
        <v>2</v>
      </c>
      <c r="AV156" s="147">
        <f t="shared" si="423"/>
        <v>0</v>
      </c>
      <c r="AW156" s="152">
        <f t="shared" si="424"/>
        <v>0</v>
      </c>
      <c r="AX156" s="150">
        <f t="shared" si="425"/>
        <v>0</v>
      </c>
    </row>
    <row r="157" spans="1:50" outlineLevel="1">
      <c r="B157" s="40" t="s">
        <v>84</v>
      </c>
      <c r="C157" s="221" t="s">
        <v>94</v>
      </c>
      <c r="D157" s="58">
        <v>0</v>
      </c>
      <c r="E157" s="220">
        <v>0</v>
      </c>
      <c r="F157" s="58">
        <v>0</v>
      </c>
      <c r="G157" s="132">
        <f t="shared" si="399"/>
        <v>0</v>
      </c>
      <c r="H157" s="157">
        <f t="shared" si="400"/>
        <v>0</v>
      </c>
      <c r="I157" s="58">
        <v>0</v>
      </c>
      <c r="J157" s="132">
        <f t="shared" si="401"/>
        <v>0</v>
      </c>
      <c r="K157" s="157">
        <f t="shared" si="402"/>
        <v>0</v>
      </c>
      <c r="L157" s="58">
        <v>0</v>
      </c>
      <c r="M157" s="132">
        <f t="shared" si="403"/>
        <v>0</v>
      </c>
      <c r="N157" s="157">
        <f t="shared" si="404"/>
        <v>0</v>
      </c>
      <c r="O157" s="58">
        <v>0</v>
      </c>
      <c r="P157" s="30"/>
      <c r="Q157" s="123"/>
      <c r="R157" s="58">
        <v>0</v>
      </c>
      <c r="S157" s="132">
        <f t="shared" si="405"/>
        <v>0</v>
      </c>
      <c r="T157" s="157">
        <f t="shared" si="406"/>
        <v>0</v>
      </c>
      <c r="U157" s="152">
        <f t="shared" si="407"/>
        <v>0</v>
      </c>
      <c r="V157" s="153">
        <f t="shared" si="408"/>
        <v>0</v>
      </c>
      <c r="X157" s="158">
        <f t="shared" si="409"/>
        <v>0</v>
      </c>
      <c r="Y157" s="6">
        <v>0</v>
      </c>
      <c r="Z157" s="6">
        <v>0</v>
      </c>
      <c r="AA157" s="132">
        <f t="shared" si="410"/>
        <v>0</v>
      </c>
      <c r="AB157" s="157">
        <f t="shared" si="411"/>
        <v>0</v>
      </c>
      <c r="AC157" s="158">
        <f t="shared" si="412"/>
        <v>0</v>
      </c>
      <c r="AD157" s="6">
        <v>0</v>
      </c>
      <c r="AE157" s="6">
        <v>0</v>
      </c>
      <c r="AF157" s="132">
        <f t="shared" si="413"/>
        <v>0</v>
      </c>
      <c r="AG157" s="147">
        <f t="shared" si="414"/>
        <v>0</v>
      </c>
      <c r="AH157" s="158">
        <f t="shared" si="415"/>
        <v>0</v>
      </c>
      <c r="AI157" s="6">
        <v>0</v>
      </c>
      <c r="AJ157" s="6">
        <v>0</v>
      </c>
      <c r="AK157" s="132">
        <f t="shared" si="416"/>
        <v>0</v>
      </c>
      <c r="AL157" s="147">
        <f t="shared" si="417"/>
        <v>0</v>
      </c>
      <c r="AM157" s="158">
        <f t="shared" si="418"/>
        <v>0</v>
      </c>
      <c r="AN157" s="6">
        <v>0</v>
      </c>
      <c r="AO157" s="6">
        <v>0</v>
      </c>
      <c r="AP157" s="132">
        <f t="shared" si="419"/>
        <v>0</v>
      </c>
      <c r="AQ157" s="147">
        <f t="shared" si="420"/>
        <v>0</v>
      </c>
      <c r="AR157" s="158">
        <f t="shared" si="421"/>
        <v>0</v>
      </c>
      <c r="AS157" s="6">
        <v>0</v>
      </c>
      <c r="AT157" s="6">
        <v>0</v>
      </c>
      <c r="AU157" s="132">
        <f t="shared" si="422"/>
        <v>0</v>
      </c>
      <c r="AV157" s="147">
        <f t="shared" si="423"/>
        <v>0</v>
      </c>
      <c r="AW157" s="152">
        <f t="shared" si="424"/>
        <v>0</v>
      </c>
      <c r="AX157" s="150">
        <f t="shared" si="425"/>
        <v>0</v>
      </c>
    </row>
    <row r="158" spans="1:50" s="43" customFormat="1" outlineLevel="1">
      <c r="A158"/>
      <c r="B158" s="40" t="s">
        <v>86</v>
      </c>
      <c r="C158" s="221" t="s">
        <v>94</v>
      </c>
      <c r="D158" s="58">
        <v>0</v>
      </c>
      <c r="E158" s="220">
        <v>0</v>
      </c>
      <c r="F158" s="58">
        <v>0</v>
      </c>
      <c r="G158" s="132">
        <f t="shared" si="399"/>
        <v>0</v>
      </c>
      <c r="H158" s="157">
        <f t="shared" si="400"/>
        <v>0</v>
      </c>
      <c r="I158" s="58">
        <v>0</v>
      </c>
      <c r="J158" s="132">
        <f t="shared" si="401"/>
        <v>0</v>
      </c>
      <c r="K158" s="157">
        <f t="shared" si="402"/>
        <v>0</v>
      </c>
      <c r="L158" s="58">
        <v>0</v>
      </c>
      <c r="M158" s="132">
        <f t="shared" si="403"/>
        <v>0</v>
      </c>
      <c r="N158" s="157">
        <f t="shared" si="404"/>
        <v>0</v>
      </c>
      <c r="O158" s="58">
        <v>0</v>
      </c>
      <c r="P158" s="117"/>
      <c r="Q158" s="120"/>
      <c r="R158" s="58">
        <v>0</v>
      </c>
      <c r="S158" s="132">
        <f t="shared" si="405"/>
        <v>0</v>
      </c>
      <c r="T158" s="157">
        <f t="shared" si="406"/>
        <v>0</v>
      </c>
      <c r="U158" s="152">
        <f t="shared" si="407"/>
        <v>0</v>
      </c>
      <c r="V158" s="153">
        <f t="shared" si="408"/>
        <v>0</v>
      </c>
      <c r="W158"/>
      <c r="X158" s="158">
        <f t="shared" si="409"/>
        <v>0</v>
      </c>
      <c r="Y158" s="6">
        <v>0</v>
      </c>
      <c r="Z158" s="6">
        <v>0</v>
      </c>
      <c r="AA158" s="132">
        <f t="shared" si="410"/>
        <v>0</v>
      </c>
      <c r="AB158" s="157">
        <f t="shared" si="411"/>
        <v>0</v>
      </c>
      <c r="AC158" s="158">
        <f t="shared" si="412"/>
        <v>0</v>
      </c>
      <c r="AD158" s="6">
        <v>0</v>
      </c>
      <c r="AE158" s="6">
        <v>0</v>
      </c>
      <c r="AF158" s="132">
        <f t="shared" si="413"/>
        <v>0</v>
      </c>
      <c r="AG158" s="147">
        <f t="shared" si="414"/>
        <v>0</v>
      </c>
      <c r="AH158" s="158">
        <f t="shared" si="415"/>
        <v>0</v>
      </c>
      <c r="AI158" s="6">
        <v>0</v>
      </c>
      <c r="AJ158" s="6">
        <v>0</v>
      </c>
      <c r="AK158" s="132">
        <f t="shared" si="416"/>
        <v>0</v>
      </c>
      <c r="AL158" s="147">
        <f t="shared" si="417"/>
        <v>0</v>
      </c>
      <c r="AM158" s="158">
        <f t="shared" si="418"/>
        <v>0</v>
      </c>
      <c r="AN158" s="6">
        <v>0</v>
      </c>
      <c r="AO158" s="6">
        <v>0</v>
      </c>
      <c r="AP158" s="132">
        <f t="shared" si="419"/>
        <v>0</v>
      </c>
      <c r="AQ158" s="147">
        <f t="shared" si="420"/>
        <v>0</v>
      </c>
      <c r="AR158" s="158">
        <f t="shared" si="421"/>
        <v>0</v>
      </c>
      <c r="AS158" s="6">
        <v>0</v>
      </c>
      <c r="AT158" s="6">
        <v>0</v>
      </c>
      <c r="AU158" s="132">
        <f t="shared" si="422"/>
        <v>0</v>
      </c>
      <c r="AV158" s="147">
        <f t="shared" si="423"/>
        <v>0</v>
      </c>
      <c r="AW158" s="152">
        <f t="shared" si="424"/>
        <v>0</v>
      </c>
      <c r="AX158" s="150">
        <f t="shared" si="425"/>
        <v>0</v>
      </c>
    </row>
    <row r="159" spans="1:50" outlineLevel="1">
      <c r="B159" s="40" t="s">
        <v>87</v>
      </c>
      <c r="C159" s="221" t="s">
        <v>94</v>
      </c>
      <c r="D159" s="58">
        <v>0</v>
      </c>
      <c r="E159" s="220">
        <v>0</v>
      </c>
      <c r="F159" s="58">
        <v>0</v>
      </c>
      <c r="G159" s="132">
        <f t="shared" si="399"/>
        <v>0</v>
      </c>
      <c r="H159" s="157">
        <f t="shared" si="400"/>
        <v>0</v>
      </c>
      <c r="I159" s="58">
        <v>0</v>
      </c>
      <c r="J159" s="132">
        <f t="shared" si="401"/>
        <v>0</v>
      </c>
      <c r="K159" s="157">
        <f t="shared" si="402"/>
        <v>0</v>
      </c>
      <c r="L159" s="58">
        <v>0</v>
      </c>
      <c r="M159" s="132">
        <f t="shared" si="403"/>
        <v>0</v>
      </c>
      <c r="N159" s="157">
        <f t="shared" si="404"/>
        <v>0</v>
      </c>
      <c r="O159" s="58">
        <v>0</v>
      </c>
      <c r="P159" s="30"/>
      <c r="Q159" s="123"/>
      <c r="R159" s="58">
        <v>0</v>
      </c>
      <c r="S159" s="132">
        <f t="shared" si="405"/>
        <v>0</v>
      </c>
      <c r="T159" s="157">
        <f t="shared" si="406"/>
        <v>0</v>
      </c>
      <c r="U159" s="152">
        <f t="shared" si="407"/>
        <v>0</v>
      </c>
      <c r="V159" s="153">
        <f t="shared" si="408"/>
        <v>0</v>
      </c>
      <c r="X159" s="158">
        <f t="shared" si="409"/>
        <v>0</v>
      </c>
      <c r="Y159" s="6">
        <v>0</v>
      </c>
      <c r="Z159" s="6">
        <v>0</v>
      </c>
      <c r="AA159" s="132">
        <f t="shared" si="410"/>
        <v>0</v>
      </c>
      <c r="AB159" s="157">
        <f t="shared" si="411"/>
        <v>0</v>
      </c>
      <c r="AC159" s="158">
        <f t="shared" si="412"/>
        <v>0</v>
      </c>
      <c r="AD159" s="6">
        <v>0</v>
      </c>
      <c r="AE159" s="6">
        <v>0</v>
      </c>
      <c r="AF159" s="132">
        <f t="shared" si="413"/>
        <v>0</v>
      </c>
      <c r="AG159" s="147">
        <f t="shared" si="414"/>
        <v>0</v>
      </c>
      <c r="AH159" s="158">
        <f t="shared" si="415"/>
        <v>0</v>
      </c>
      <c r="AI159" s="6">
        <v>0</v>
      </c>
      <c r="AJ159" s="6">
        <v>0</v>
      </c>
      <c r="AK159" s="132">
        <f t="shared" si="416"/>
        <v>0</v>
      </c>
      <c r="AL159" s="147">
        <f t="shared" si="417"/>
        <v>0</v>
      </c>
      <c r="AM159" s="158">
        <f t="shared" si="418"/>
        <v>0</v>
      </c>
      <c r="AN159" s="6">
        <v>0</v>
      </c>
      <c r="AO159" s="6">
        <v>0</v>
      </c>
      <c r="AP159" s="132">
        <f t="shared" si="419"/>
        <v>0</v>
      </c>
      <c r="AQ159" s="147">
        <f t="shared" si="420"/>
        <v>0</v>
      </c>
      <c r="AR159" s="158">
        <f t="shared" si="421"/>
        <v>0</v>
      </c>
      <c r="AS159" s="6">
        <v>0</v>
      </c>
      <c r="AT159" s="6">
        <v>0</v>
      </c>
      <c r="AU159" s="132">
        <f t="shared" si="422"/>
        <v>0</v>
      </c>
      <c r="AV159" s="147">
        <f t="shared" si="423"/>
        <v>0</v>
      </c>
      <c r="AW159" s="152">
        <f t="shared" si="424"/>
        <v>0</v>
      </c>
      <c r="AX159" s="150">
        <f t="shared" si="425"/>
        <v>0</v>
      </c>
    </row>
    <row r="160" spans="1:50" ht="15" customHeight="1" outlineLevel="1">
      <c r="B160" s="40" t="s">
        <v>88</v>
      </c>
      <c r="C160" s="222" t="s">
        <v>94</v>
      </c>
      <c r="D160" s="202">
        <v>0</v>
      </c>
      <c r="E160" s="220">
        <v>0</v>
      </c>
      <c r="F160" s="58">
        <v>0</v>
      </c>
      <c r="G160" s="132">
        <f t="shared" si="399"/>
        <v>0</v>
      </c>
      <c r="H160" s="157">
        <f t="shared" si="400"/>
        <v>0</v>
      </c>
      <c r="I160" s="58">
        <v>0</v>
      </c>
      <c r="J160" s="132">
        <f t="shared" si="401"/>
        <v>0</v>
      </c>
      <c r="K160" s="157">
        <f t="shared" si="402"/>
        <v>0</v>
      </c>
      <c r="L160" s="58">
        <v>0</v>
      </c>
      <c r="M160" s="132">
        <f t="shared" si="403"/>
        <v>0</v>
      </c>
      <c r="N160" s="157">
        <f t="shared" si="404"/>
        <v>0</v>
      </c>
      <c r="O160" s="58">
        <v>0</v>
      </c>
      <c r="P160" s="30"/>
      <c r="Q160" s="123"/>
      <c r="R160" s="58">
        <v>0</v>
      </c>
      <c r="S160" s="132">
        <f t="shared" si="405"/>
        <v>0</v>
      </c>
      <c r="T160" s="157">
        <f t="shared" si="406"/>
        <v>0</v>
      </c>
      <c r="U160" s="152">
        <f t="shared" si="407"/>
        <v>0</v>
      </c>
      <c r="V160" s="153">
        <f t="shared" si="408"/>
        <v>0</v>
      </c>
      <c r="X160" s="158">
        <f t="shared" si="409"/>
        <v>0</v>
      </c>
      <c r="Y160" s="6">
        <v>0</v>
      </c>
      <c r="Z160" s="6">
        <v>0</v>
      </c>
      <c r="AA160" s="132">
        <f t="shared" si="410"/>
        <v>0</v>
      </c>
      <c r="AB160" s="157">
        <f t="shared" si="411"/>
        <v>0</v>
      </c>
      <c r="AC160" s="158">
        <f t="shared" si="412"/>
        <v>0</v>
      </c>
      <c r="AD160" s="6">
        <v>0</v>
      </c>
      <c r="AE160" s="6">
        <v>0</v>
      </c>
      <c r="AF160" s="132">
        <f t="shared" si="413"/>
        <v>0</v>
      </c>
      <c r="AG160" s="147">
        <f t="shared" si="414"/>
        <v>0</v>
      </c>
      <c r="AH160" s="158">
        <f t="shared" si="415"/>
        <v>0</v>
      </c>
      <c r="AI160" s="6">
        <v>0</v>
      </c>
      <c r="AJ160" s="6">
        <v>0</v>
      </c>
      <c r="AK160" s="132">
        <f t="shared" si="416"/>
        <v>0</v>
      </c>
      <c r="AL160" s="147">
        <f t="shared" si="417"/>
        <v>0</v>
      </c>
      <c r="AM160" s="158">
        <f t="shared" si="418"/>
        <v>0</v>
      </c>
      <c r="AN160" s="6">
        <v>0</v>
      </c>
      <c r="AO160" s="6">
        <v>0</v>
      </c>
      <c r="AP160" s="132">
        <f t="shared" si="419"/>
        <v>0</v>
      </c>
      <c r="AQ160" s="147">
        <f t="shared" si="420"/>
        <v>0</v>
      </c>
      <c r="AR160" s="158">
        <f t="shared" si="421"/>
        <v>0</v>
      </c>
      <c r="AS160" s="6">
        <v>0</v>
      </c>
      <c r="AT160" s="6">
        <v>0</v>
      </c>
      <c r="AU160" s="132">
        <f t="shared" si="422"/>
        <v>0</v>
      </c>
      <c r="AV160" s="147">
        <f t="shared" si="423"/>
        <v>0</v>
      </c>
      <c r="AW160" s="152">
        <f t="shared" si="424"/>
        <v>0</v>
      </c>
      <c r="AX160" s="150">
        <f t="shared" si="425"/>
        <v>0</v>
      </c>
    </row>
    <row r="161" spans="2:50" ht="15" customHeight="1" outlineLevel="1">
      <c r="B161" s="339" t="s">
        <v>95</v>
      </c>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62"/>
    </row>
    <row r="162" spans="2:50" ht="15" customHeight="1" outlineLevel="1">
      <c r="B162" s="40" t="s">
        <v>114</v>
      </c>
      <c r="C162" s="38" t="s">
        <v>94</v>
      </c>
      <c r="D162" s="159">
        <f>SUM(D147:D160)</f>
        <v>0</v>
      </c>
      <c r="E162" s="160">
        <f>SUM(E147:E160)</f>
        <v>0</v>
      </c>
      <c r="F162" s="159">
        <f>SUM(F147:F160)</f>
        <v>4</v>
      </c>
      <c r="G162" s="137">
        <f>SUM(G147:G160)</f>
        <v>4</v>
      </c>
      <c r="H162" s="156">
        <f>IFERROR((G162-E162)/E162,0)</f>
        <v>0</v>
      </c>
      <c r="I162" s="159">
        <f>SUM(I147:I160)</f>
        <v>2</v>
      </c>
      <c r="J162" s="137">
        <f>SUM(J147:J160)</f>
        <v>6</v>
      </c>
      <c r="K162" s="156">
        <f t="shared" si="380"/>
        <v>0.5</v>
      </c>
      <c r="L162" s="159">
        <f>SUM(L147:L160)</f>
        <v>1</v>
      </c>
      <c r="M162" s="137">
        <f>SUM(M147:M160)</f>
        <v>7</v>
      </c>
      <c r="N162" s="156">
        <f t="shared" si="382"/>
        <v>0.16666666666666666</v>
      </c>
      <c r="O162" s="159">
        <f>SUM(O147:O160)</f>
        <v>1</v>
      </c>
      <c r="P162" s="137"/>
      <c r="Q162" s="156"/>
      <c r="R162" s="159">
        <f>SUM(R147:R160)</f>
        <v>1</v>
      </c>
      <c r="S162" s="137">
        <f>SUM(S147:S160)</f>
        <v>8</v>
      </c>
      <c r="T162" s="156">
        <f>IFERROR((S162-M162)/M162,0)</f>
        <v>0.14285714285714285</v>
      </c>
      <c r="U162" s="152">
        <f>D162+F162+I162+L162+R162</f>
        <v>8</v>
      </c>
      <c r="V162" s="153">
        <f>IFERROR((S162/E162)^(1/4)-1,0)</f>
        <v>0</v>
      </c>
      <c r="X162" s="206">
        <f>SUM(X147:X160)</f>
        <v>0</v>
      </c>
      <c r="Y162" s="208">
        <f t="shared" ref="Y162:Z162" si="426">SUM(Y147:Y160)</f>
        <v>0</v>
      </c>
      <c r="Z162" s="144">
        <f t="shared" si="426"/>
        <v>0</v>
      </c>
      <c r="AA162" s="161">
        <f>SUM(AA147:AA160)</f>
        <v>8</v>
      </c>
      <c r="AB162" s="156">
        <f>IFERROR((AA162-S162)/S162,0)</f>
        <v>0</v>
      </c>
      <c r="AC162" s="161">
        <f t="shared" ref="AC162:AF162" si="427">SUM(AC147:AC160)</f>
        <v>0</v>
      </c>
      <c r="AD162" s="161">
        <f t="shared" si="427"/>
        <v>0</v>
      </c>
      <c r="AE162" s="161">
        <f t="shared" si="427"/>
        <v>0</v>
      </c>
      <c r="AF162" s="161">
        <f t="shared" si="427"/>
        <v>8</v>
      </c>
      <c r="AG162" s="149">
        <f t="shared" si="390"/>
        <v>0</v>
      </c>
      <c r="AH162" s="161">
        <f t="shared" ref="AH162:AK162" si="428">SUM(AH147:AH160)</f>
        <v>0</v>
      </c>
      <c r="AI162" s="161">
        <f t="shared" si="428"/>
        <v>0</v>
      </c>
      <c r="AJ162" s="161">
        <f t="shared" si="428"/>
        <v>0</v>
      </c>
      <c r="AK162" s="161">
        <f t="shared" si="428"/>
        <v>8</v>
      </c>
      <c r="AL162" s="149">
        <f t="shared" si="392"/>
        <v>0</v>
      </c>
      <c r="AM162" s="161">
        <f t="shared" ref="AM162:AP162" si="429">SUM(AM147:AM160)</f>
        <v>0</v>
      </c>
      <c r="AN162" s="161">
        <f t="shared" si="429"/>
        <v>0</v>
      </c>
      <c r="AO162" s="161">
        <f t="shared" si="429"/>
        <v>0</v>
      </c>
      <c r="AP162" s="161">
        <f t="shared" si="429"/>
        <v>8</v>
      </c>
      <c r="AQ162" s="149">
        <f t="shared" si="394"/>
        <v>0</v>
      </c>
      <c r="AR162" s="161">
        <f t="shared" ref="AR162:AU162" si="430">SUM(AR147:AR160)</f>
        <v>0</v>
      </c>
      <c r="AS162" s="161">
        <f t="shared" si="430"/>
        <v>0</v>
      </c>
      <c r="AT162" s="161">
        <f t="shared" si="430"/>
        <v>0</v>
      </c>
      <c r="AU162" s="161">
        <f t="shared" si="430"/>
        <v>8</v>
      </c>
      <c r="AV162" s="149">
        <f t="shared" si="396"/>
        <v>0</v>
      </c>
      <c r="AW162" s="145">
        <f>SUM(AW147:AW160)</f>
        <v>0</v>
      </c>
      <c r="AX162" s="153">
        <f t="shared" si="398"/>
        <v>0</v>
      </c>
    </row>
    <row r="164" spans="2:50">
      <c r="X164" s="16"/>
    </row>
    <row r="165" spans="2:50" ht="15.6">
      <c r="W165" s="85"/>
    </row>
  </sheetData>
  <mergeCells count="143">
    <mergeCell ref="D122:Q122"/>
    <mergeCell ref="R122:T122"/>
    <mergeCell ref="D144:Q144"/>
    <mergeCell ref="R144:T144"/>
    <mergeCell ref="D11:Q11"/>
    <mergeCell ref="R11:T11"/>
    <mergeCell ref="D34:Q34"/>
    <mergeCell ref="R34:T34"/>
    <mergeCell ref="D56:Q56"/>
    <mergeCell ref="R56:T56"/>
    <mergeCell ref="D78:Q78"/>
    <mergeCell ref="R78:T78"/>
    <mergeCell ref="D100:Q100"/>
    <mergeCell ref="R100:T100"/>
    <mergeCell ref="I101:K101"/>
    <mergeCell ref="D12:E12"/>
    <mergeCell ref="F12:H12"/>
    <mergeCell ref="L35:N35"/>
    <mergeCell ref="O35:Q35"/>
    <mergeCell ref="AH123:AL123"/>
    <mergeCell ref="AM123:AQ123"/>
    <mergeCell ref="AC12:AG12"/>
    <mergeCell ref="AC79:AG79"/>
    <mergeCell ref="AH79:AL79"/>
    <mergeCell ref="AM79:AQ79"/>
    <mergeCell ref="AH101:AL101"/>
    <mergeCell ref="X122:AX122"/>
    <mergeCell ref="AC123:AG123"/>
    <mergeCell ref="AM35:AQ35"/>
    <mergeCell ref="AR35:AV35"/>
    <mergeCell ref="X35:AB35"/>
    <mergeCell ref="AC35:AG35"/>
    <mergeCell ref="AH35:AL35"/>
    <mergeCell ref="U34:V35"/>
    <mergeCell ref="AR79:AV79"/>
    <mergeCell ref="AW79:AX79"/>
    <mergeCell ref="I12:K12"/>
    <mergeCell ref="L12:N12"/>
    <mergeCell ref="R12:T12"/>
    <mergeCell ref="B144:B146"/>
    <mergeCell ref="X144:AX144"/>
    <mergeCell ref="D145:E145"/>
    <mergeCell ref="F145:H145"/>
    <mergeCell ref="I145:K145"/>
    <mergeCell ref="L145:N145"/>
    <mergeCell ref="O145:Q145"/>
    <mergeCell ref="X145:AB145"/>
    <mergeCell ref="AC145:AG145"/>
    <mergeCell ref="AH145:AL145"/>
    <mergeCell ref="AM145:AQ145"/>
    <mergeCell ref="AR145:AV145"/>
    <mergeCell ref="AW145:AX145"/>
    <mergeCell ref="R145:T145"/>
    <mergeCell ref="U144:V145"/>
    <mergeCell ref="X34:AX34"/>
    <mergeCell ref="R35:T35"/>
    <mergeCell ref="B34:B36"/>
    <mergeCell ref="C34:C36"/>
    <mergeCell ref="C78:C80"/>
    <mergeCell ref="D35:E35"/>
    <mergeCell ref="D57:E57"/>
    <mergeCell ref="F101:H101"/>
    <mergeCell ref="B142:AX142"/>
    <mergeCell ref="AR123:AV123"/>
    <mergeCell ref="AW123:AX123"/>
    <mergeCell ref="AW101:AX101"/>
    <mergeCell ref="U122:V123"/>
    <mergeCell ref="D123:E123"/>
    <mergeCell ref="F123:H123"/>
    <mergeCell ref="I123:K123"/>
    <mergeCell ref="L123:N123"/>
    <mergeCell ref="O123:Q123"/>
    <mergeCell ref="B76:AX76"/>
    <mergeCell ref="B98:AX98"/>
    <mergeCell ref="B78:B80"/>
    <mergeCell ref="X123:AB123"/>
    <mergeCell ref="AM101:AQ101"/>
    <mergeCell ref="AR101:AV101"/>
    <mergeCell ref="F57:H57"/>
    <mergeCell ref="B120:AX120"/>
    <mergeCell ref="C100:C102"/>
    <mergeCell ref="J2:L2"/>
    <mergeCell ref="B5:I5"/>
    <mergeCell ref="B9:AX9"/>
    <mergeCell ref="O12:Q12"/>
    <mergeCell ref="AH12:AL12"/>
    <mergeCell ref="AM12:AQ12"/>
    <mergeCell ref="AR12:AV12"/>
    <mergeCell ref="B54:AX54"/>
    <mergeCell ref="B56:B58"/>
    <mergeCell ref="C56:C58"/>
    <mergeCell ref="AW12:AX12"/>
    <mergeCell ref="B32:AX32"/>
    <mergeCell ref="X11:AX11"/>
    <mergeCell ref="B11:B13"/>
    <mergeCell ref="C11:C13"/>
    <mergeCell ref="U11:V12"/>
    <mergeCell ref="F35:H35"/>
    <mergeCell ref="I35:K35"/>
    <mergeCell ref="X12:AB12"/>
    <mergeCell ref="AM57:AQ57"/>
    <mergeCell ref="AR57:AV57"/>
    <mergeCell ref="AW57:AX57"/>
    <mergeCell ref="AW35:AX35"/>
    <mergeCell ref="X56:AX56"/>
    <mergeCell ref="C2:H2"/>
    <mergeCell ref="B161:AX161"/>
    <mergeCell ref="B28:AX28"/>
    <mergeCell ref="B51:AX51"/>
    <mergeCell ref="B73:AX73"/>
    <mergeCell ref="B95:AX95"/>
    <mergeCell ref="B117:AX117"/>
    <mergeCell ref="B139:AX139"/>
    <mergeCell ref="B122:B124"/>
    <mergeCell ref="C122:C124"/>
    <mergeCell ref="C144:C146"/>
    <mergeCell ref="R101:T101"/>
    <mergeCell ref="R123:T123"/>
    <mergeCell ref="X100:AX100"/>
    <mergeCell ref="D101:E101"/>
    <mergeCell ref="L101:N101"/>
    <mergeCell ref="O101:Q101"/>
    <mergeCell ref="I57:K57"/>
    <mergeCell ref="L57:N57"/>
    <mergeCell ref="O57:Q57"/>
    <mergeCell ref="X57:AB57"/>
    <mergeCell ref="AC57:AG57"/>
    <mergeCell ref="X101:AB101"/>
    <mergeCell ref="AC101:AG101"/>
    <mergeCell ref="B100:B102"/>
    <mergeCell ref="R57:T57"/>
    <mergeCell ref="U56:V57"/>
    <mergeCell ref="AH57:AL57"/>
    <mergeCell ref="U100:V101"/>
    <mergeCell ref="R79:T79"/>
    <mergeCell ref="U78:V79"/>
    <mergeCell ref="X78:AX78"/>
    <mergeCell ref="D79:E79"/>
    <mergeCell ref="F79:H79"/>
    <mergeCell ref="I79:K79"/>
    <mergeCell ref="L79:N79"/>
    <mergeCell ref="O79:Q79"/>
    <mergeCell ref="X79:AB79"/>
  </mergeCells>
  <hyperlinks>
    <hyperlink ref="J2" location="'Αρχική σελίδα'!A1" display="Πίσω στην αρχική σελίδα" xr:uid="{8AA5F098-82A7-4352-B5D0-2818A1C1C0AB}"/>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A5F7-6147-4405-B522-3D70696A72D8}">
  <sheetPr>
    <tabColor theme="4" tint="0.79998168889431442"/>
  </sheetPr>
  <dimension ref="A2:AX165"/>
  <sheetViews>
    <sheetView showGridLines="0" zoomScale="70" zoomScaleNormal="70" workbookViewId="0">
      <selection activeCell="AP31" sqref="AP31"/>
    </sheetView>
  </sheetViews>
  <sheetFormatPr defaultRowHeight="14.45" outlineLevelRow="1"/>
  <cols>
    <col min="1" max="1" width="2.85546875" customWidth="1"/>
    <col min="2" max="2" width="28.28515625" customWidth="1"/>
    <col min="3" max="21" width="13.7109375" customWidth="1"/>
    <col min="22" max="22" width="18.7109375" customWidth="1"/>
    <col min="23" max="23" width="2.140625" customWidth="1"/>
    <col min="24" max="49" width="13.7109375" customWidth="1"/>
    <col min="50" max="50" width="18.7109375" customWidth="1"/>
  </cols>
  <sheetData>
    <row r="2" spans="2:50" ht="18.600000000000001">
      <c r="B2" s="1" t="s">
        <v>0</v>
      </c>
      <c r="C2" s="333" t="str">
        <f>'Αρχική Σελίδα'!C3</f>
        <v>Θεσσαλονίκης</v>
      </c>
      <c r="D2" s="333"/>
      <c r="E2" s="333"/>
      <c r="F2" s="333"/>
      <c r="G2" s="333"/>
      <c r="H2" s="333"/>
      <c r="J2" s="334" t="s">
        <v>58</v>
      </c>
      <c r="K2" s="334"/>
      <c r="L2" s="334"/>
    </row>
    <row r="3" spans="2:50" ht="18.600000000000001">
      <c r="B3" s="2" t="s">
        <v>2</v>
      </c>
      <c r="C3" s="37">
        <f>'Αρχική Σελίδα'!C4</f>
        <v>2024</v>
      </c>
      <c r="D3" s="37" t="s">
        <v>3</v>
      </c>
      <c r="E3" s="37">
        <f>C3+4</f>
        <v>2028</v>
      </c>
    </row>
    <row r="4" spans="2:50" ht="14.45" customHeight="1">
      <c r="C4" s="2"/>
      <c r="D4" s="37"/>
      <c r="E4" s="37"/>
    </row>
    <row r="5" spans="2:50" ht="60" customHeight="1">
      <c r="B5" s="335" t="s">
        <v>128</v>
      </c>
      <c r="C5" s="335"/>
      <c r="D5" s="335"/>
      <c r="E5" s="335"/>
      <c r="F5" s="335"/>
      <c r="G5" s="335"/>
      <c r="H5" s="335"/>
      <c r="I5" s="335"/>
    </row>
    <row r="6" spans="2:50">
      <c r="B6" s="198"/>
      <c r="C6" s="198"/>
      <c r="D6" s="198"/>
      <c r="E6" s="198"/>
      <c r="F6" s="198"/>
      <c r="G6" s="198"/>
      <c r="H6" s="198"/>
    </row>
    <row r="7" spans="2:50" ht="18.600000000000001">
      <c r="B7" s="82" t="str">
        <f>"Εξέλιξη ενεργών μετρητών στο υφιστάμενο δίκτυο διανομής ("&amp;(C3-5)&amp;" - "&amp;(C3-1)&amp;") και εξέλιξη σύμφωνα με το Πρόγραμμα Ανάπτυξης "&amp;C3&amp;" - "&amp;E3</f>
        <v>Εξέλιξη ενεργών μετρητών στο υφιστάμενο δίκτυο διανομής (2019 - 2023) και εξέλιξη σύμφωνα με το Πρόγραμμα Ανάπτυξης 2024 - 2028</v>
      </c>
      <c r="C7" s="83"/>
      <c r="D7" s="83"/>
      <c r="E7" s="83"/>
      <c r="F7" s="83"/>
      <c r="G7" s="83"/>
      <c r="H7" s="83"/>
      <c r="I7" s="83"/>
      <c r="J7" s="84"/>
      <c r="K7" s="81"/>
    </row>
    <row r="8" spans="2:50" ht="18.600000000000001">
      <c r="B8" s="203"/>
      <c r="C8" s="45"/>
      <c r="D8" s="45"/>
      <c r="E8" s="45"/>
      <c r="F8" s="45"/>
      <c r="G8" s="45"/>
      <c r="H8" s="45"/>
      <c r="I8" s="45"/>
      <c r="J8" s="20"/>
    </row>
    <row r="9" spans="2:50" ht="15.6">
      <c r="B9" s="332" t="s">
        <v>129</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row>
    <row r="10" spans="2:50"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2:50" outlineLevel="1">
      <c r="B11" s="364"/>
      <c r="C11" s="344" t="s">
        <v>93</v>
      </c>
      <c r="D11" s="347" t="s">
        <v>106</v>
      </c>
      <c r="E11" s="348"/>
      <c r="F11" s="348"/>
      <c r="G11" s="348"/>
      <c r="H11" s="348"/>
      <c r="I11" s="348"/>
      <c r="J11" s="348"/>
      <c r="K11" s="348"/>
      <c r="L11" s="348"/>
      <c r="M11" s="348"/>
      <c r="N11" s="348"/>
      <c r="O11" s="348"/>
      <c r="P11" s="348"/>
      <c r="Q11" s="349"/>
      <c r="R11" s="347"/>
      <c r="S11" s="348"/>
      <c r="T11" s="349"/>
      <c r="U11" s="355" t="str">
        <f xml:space="preserve"> D12&amp;" - "&amp;R12</f>
        <v>2019 - 2023</v>
      </c>
      <c r="V11" s="356"/>
      <c r="X11" s="347" t="s">
        <v>107</v>
      </c>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9"/>
    </row>
    <row r="12" spans="2:50" outlineLevel="1">
      <c r="B12" s="365"/>
      <c r="C12" s="345"/>
      <c r="D12" s="347">
        <f>$C$3-5</f>
        <v>2019</v>
      </c>
      <c r="E12" s="349"/>
      <c r="F12" s="347">
        <f>$C$3-4</f>
        <v>2020</v>
      </c>
      <c r="G12" s="348"/>
      <c r="H12" s="349"/>
      <c r="I12" s="347">
        <f>$C$3-3</f>
        <v>2021</v>
      </c>
      <c r="J12" s="348"/>
      <c r="K12" s="349"/>
      <c r="L12" s="347">
        <f>$C$3-2</f>
        <v>2022</v>
      </c>
      <c r="M12" s="348"/>
      <c r="N12" s="349"/>
      <c r="O12" s="347" t="str">
        <f>$C$3-1&amp;""&amp;" ("&amp;"Σεπ"&amp;")"</f>
        <v>2023 (Σεπ)</v>
      </c>
      <c r="P12" s="348"/>
      <c r="Q12" s="349"/>
      <c r="R12" s="347">
        <f>$C$3-1</f>
        <v>2023</v>
      </c>
      <c r="S12" s="348"/>
      <c r="T12" s="349"/>
      <c r="U12" s="357"/>
      <c r="V12" s="358"/>
      <c r="X12" s="347">
        <f>$C$3</f>
        <v>2024</v>
      </c>
      <c r="Y12" s="348"/>
      <c r="Z12" s="348"/>
      <c r="AA12" s="348"/>
      <c r="AB12" s="349"/>
      <c r="AC12" s="347">
        <f>$C$3+1</f>
        <v>2025</v>
      </c>
      <c r="AD12" s="348"/>
      <c r="AE12" s="348"/>
      <c r="AF12" s="348"/>
      <c r="AG12" s="349"/>
      <c r="AH12" s="347">
        <f>$C$3+2</f>
        <v>2026</v>
      </c>
      <c r="AI12" s="348"/>
      <c r="AJ12" s="348"/>
      <c r="AK12" s="348"/>
      <c r="AL12" s="349"/>
      <c r="AM12" s="347">
        <f>$C$3+3</f>
        <v>2027</v>
      </c>
      <c r="AN12" s="348"/>
      <c r="AO12" s="348"/>
      <c r="AP12" s="348"/>
      <c r="AQ12" s="349"/>
      <c r="AR12" s="347">
        <f>$C$3+4</f>
        <v>2028</v>
      </c>
      <c r="AS12" s="348"/>
      <c r="AT12" s="348"/>
      <c r="AU12" s="348"/>
      <c r="AV12" s="349"/>
      <c r="AW12" s="337" t="str">
        <f>X12&amp;" - "&amp;AR12</f>
        <v>2024 - 2028</v>
      </c>
      <c r="AX12" s="363"/>
    </row>
    <row r="13" spans="2:50" ht="43.5" outlineLevel="1">
      <c r="B13" s="366"/>
      <c r="C13" s="346"/>
      <c r="D13" s="54" t="s">
        <v>108</v>
      </c>
      <c r="E13" s="55" t="s">
        <v>109</v>
      </c>
      <c r="F13" s="54" t="s">
        <v>108</v>
      </c>
      <c r="G13" s="9" t="s">
        <v>109</v>
      </c>
      <c r="H13" s="55" t="s">
        <v>110</v>
      </c>
      <c r="I13" s="54" t="s">
        <v>108</v>
      </c>
      <c r="J13" s="9" t="s">
        <v>109</v>
      </c>
      <c r="K13" s="55" t="s">
        <v>110</v>
      </c>
      <c r="L13" s="54" t="s">
        <v>108</v>
      </c>
      <c r="M13" s="9" t="s">
        <v>109</v>
      </c>
      <c r="N13" s="55" t="s">
        <v>110</v>
      </c>
      <c r="O13" s="54" t="s">
        <v>108</v>
      </c>
      <c r="P13" s="9" t="s">
        <v>109</v>
      </c>
      <c r="Q13" s="55" t="s">
        <v>110</v>
      </c>
      <c r="R13" s="54" t="s">
        <v>108</v>
      </c>
      <c r="S13" s="9" t="s">
        <v>109</v>
      </c>
      <c r="T13" s="55" t="s">
        <v>110</v>
      </c>
      <c r="U13" s="9" t="s">
        <v>111</v>
      </c>
      <c r="V13" s="48" t="s">
        <v>112</v>
      </c>
      <c r="X13" s="54" t="s">
        <v>124</v>
      </c>
      <c r="Y13" s="87" t="s">
        <v>125</v>
      </c>
      <c r="Z13" s="87" t="s">
        <v>126</v>
      </c>
      <c r="AA13" s="9" t="s">
        <v>127</v>
      </c>
      <c r="AB13" s="55" t="s">
        <v>110</v>
      </c>
      <c r="AC13" s="54" t="s">
        <v>124</v>
      </c>
      <c r="AD13" s="87" t="s">
        <v>125</v>
      </c>
      <c r="AE13" s="87" t="s">
        <v>126</v>
      </c>
      <c r="AF13" s="9" t="s">
        <v>127</v>
      </c>
      <c r="AG13" s="55" t="s">
        <v>110</v>
      </c>
      <c r="AH13" s="54" t="s">
        <v>124</v>
      </c>
      <c r="AI13" s="87" t="s">
        <v>125</v>
      </c>
      <c r="AJ13" s="87" t="s">
        <v>126</v>
      </c>
      <c r="AK13" s="9" t="s">
        <v>127</v>
      </c>
      <c r="AL13" s="55" t="s">
        <v>110</v>
      </c>
      <c r="AM13" s="54" t="s">
        <v>124</v>
      </c>
      <c r="AN13" s="87" t="s">
        <v>125</v>
      </c>
      <c r="AO13" s="87" t="s">
        <v>126</v>
      </c>
      <c r="AP13" s="9" t="s">
        <v>127</v>
      </c>
      <c r="AQ13" s="55" t="s">
        <v>110</v>
      </c>
      <c r="AR13" s="54" t="s">
        <v>124</v>
      </c>
      <c r="AS13" s="87" t="s">
        <v>125</v>
      </c>
      <c r="AT13" s="87" t="s">
        <v>126</v>
      </c>
      <c r="AU13" s="9" t="s">
        <v>127</v>
      </c>
      <c r="AV13" s="55" t="s">
        <v>110</v>
      </c>
      <c r="AW13" s="54" t="s">
        <v>111</v>
      </c>
      <c r="AX13" s="281" t="s">
        <v>112</v>
      </c>
    </row>
    <row r="14" spans="2:50" outlineLevel="1">
      <c r="B14" s="40" t="s">
        <v>74</v>
      </c>
      <c r="C14" s="52" t="s">
        <v>94</v>
      </c>
      <c r="D14" s="145">
        <f>D37+D59+D81+D103+D125+D147</f>
        <v>4896</v>
      </c>
      <c r="E14" s="146">
        <f>E37+E59+E81+E103+E125+E147</f>
        <v>116939</v>
      </c>
      <c r="F14" s="145">
        <f>F37+F59+F81+F103+F125+F147</f>
        <v>4582</v>
      </c>
      <c r="G14" s="143">
        <f t="shared" ref="G14" si="0">E14+F14</f>
        <v>121521</v>
      </c>
      <c r="H14" s="147">
        <f t="shared" ref="H14" si="1">IFERROR((G14-E14)/E14,0)</f>
        <v>3.9182821813082032E-2</v>
      </c>
      <c r="I14" s="145">
        <f>I37+I59+I81+I103+I125+I147</f>
        <v>4020</v>
      </c>
      <c r="J14" s="143">
        <f t="shared" ref="J14" si="2">G14+I14</f>
        <v>125541</v>
      </c>
      <c r="K14" s="147">
        <f t="shared" ref="K14:K29" si="3">IFERROR((J14-G14)/G14,0)</f>
        <v>3.3080702100871454E-2</v>
      </c>
      <c r="L14" s="145">
        <f>L37+L59+L81+L103+L125+L147</f>
        <v>3687</v>
      </c>
      <c r="M14" s="143">
        <f t="shared" ref="M14" si="4">J14+L14</f>
        <v>129228</v>
      </c>
      <c r="N14" s="147">
        <f t="shared" ref="N14:N29" si="5">IFERROR((M14-J14)/J14,0)</f>
        <v>2.9368891437856957E-2</v>
      </c>
      <c r="O14" s="145">
        <f>O37+O59+O81+O103+O125+O147</f>
        <v>1724</v>
      </c>
      <c r="P14" s="116"/>
      <c r="Q14" s="119"/>
      <c r="R14" s="145">
        <f>R37+R59+R81+R103+R125+R147</f>
        <v>2894</v>
      </c>
      <c r="S14" s="143">
        <f t="shared" ref="S14" si="6">M14+R14</f>
        <v>132122</v>
      </c>
      <c r="T14" s="147">
        <f t="shared" ref="T14:T29" si="7">IFERROR((S14-M14)/M14,0)</f>
        <v>2.2394527501779799E-2</v>
      </c>
      <c r="U14" s="152">
        <f t="shared" ref="U14" si="8">D14+F14+I14+L14+R14</f>
        <v>20079</v>
      </c>
      <c r="V14" s="153">
        <f t="shared" ref="V14" si="9">IFERROR((S14/E14)^(1/4)-1,0)</f>
        <v>3.0988784509267342E-2</v>
      </c>
      <c r="X14" s="145">
        <f>X37+X59+X81+X103+X125+X147</f>
        <v>1992</v>
      </c>
      <c r="Y14" s="144">
        <f>Y37+Y59+Y81+Y103+Y125+Y147</f>
        <v>1978</v>
      </c>
      <c r="Z14" s="144">
        <f>Z37+Z59+Z81+Z103+Z125+Z147</f>
        <v>14</v>
      </c>
      <c r="AA14" s="144">
        <f>AA37+AA59+AA81+AA103+AA125+AA147</f>
        <v>134114</v>
      </c>
      <c r="AB14" s="157">
        <f t="shared" ref="AB14" si="10">IFERROR((AA14-S14)/S14,0)</f>
        <v>1.5076974311621078E-2</v>
      </c>
      <c r="AC14" s="145">
        <f>AC37+AC59+AC81+AC103+AC125+AC147</f>
        <v>4808</v>
      </c>
      <c r="AD14" s="144">
        <f>AD37+AD59+AD81+AD103+AD125+AD147</f>
        <v>4778</v>
      </c>
      <c r="AE14" s="144">
        <f>AE37+AE59+AE81+AE103+AE125+AE147</f>
        <v>30</v>
      </c>
      <c r="AF14" s="144">
        <f>AF37+AF59+AF81+AF103+AF125+AF147</f>
        <v>138922</v>
      </c>
      <c r="AG14" s="157">
        <f t="shared" ref="AG14:AG29" si="11">IFERROR((AF14-AA14)/AA14,0)</f>
        <v>3.5850097678094758E-2</v>
      </c>
      <c r="AH14" s="145">
        <f>AH37+AH59+AH81+AH103+AH125+AH147</f>
        <v>4735</v>
      </c>
      <c r="AI14" s="144">
        <f>AI37+AI59+AI81+AI103+AI125+AI147</f>
        <v>4710</v>
      </c>
      <c r="AJ14" s="144">
        <f>AJ37+AJ59+AJ81+AJ103+AJ125+AJ147</f>
        <v>25</v>
      </c>
      <c r="AK14" s="144">
        <f>AK37+AK59+AK81+AK103+AK125+AK147</f>
        <v>143657</v>
      </c>
      <c r="AL14" s="157">
        <f t="shared" ref="AL14:AL29" si="12">IFERROR((AK14-AF14)/AF14,0)</f>
        <v>3.4083874404342004E-2</v>
      </c>
      <c r="AM14" s="145">
        <f>AM37+AM59+AM81+AM103+AM125+AM147</f>
        <v>4581</v>
      </c>
      <c r="AN14" s="144">
        <f>AN37+AN59+AN81+AN103+AN125+AN147</f>
        <v>4556</v>
      </c>
      <c r="AO14" s="144">
        <f>AO37+AO59+AO81+AO103+AO125+AO147</f>
        <v>25</v>
      </c>
      <c r="AP14" s="144">
        <f>AP37+AP59+AP81+AP103+AP125+AP147</f>
        <v>148238</v>
      </c>
      <c r="AQ14" s="157">
        <f t="shared" ref="AQ14:AQ29" si="13">IFERROR((AP14-AK14)/AK14,0)</f>
        <v>3.1888456531878016E-2</v>
      </c>
      <c r="AR14" s="145">
        <f>AR37+AR59+AR81+AR103+AR125+AR147</f>
        <v>4356</v>
      </c>
      <c r="AS14" s="144">
        <f>AS37+AS59+AS81+AS103+AS125+AS147</f>
        <v>4331</v>
      </c>
      <c r="AT14" s="144">
        <f>AT37+AT59+AT81+AT103+AT125+AT147</f>
        <v>25</v>
      </c>
      <c r="AU14" s="144">
        <f>AU37+AU59+AU81+AU103+AU125+AU147</f>
        <v>152594</v>
      </c>
      <c r="AV14" s="157">
        <f t="shared" ref="AV14:AV29" si="14">IFERROR((AU14-AP14)/AP14,0)</f>
        <v>2.938517788960995E-2</v>
      </c>
      <c r="AW14" s="152">
        <f t="shared" ref="AW14" si="15">X14+AC14+AH14+AM14+AR14</f>
        <v>20472</v>
      </c>
      <c r="AX14" s="153">
        <f t="shared" ref="AX14:AX29" si="16">IFERROR((AU14/AA14)^(1/4)-1,0)</f>
        <v>3.2799063471951939E-2</v>
      </c>
    </row>
    <row r="15" spans="2:50" outlineLevel="1">
      <c r="B15" s="40" t="s">
        <v>75</v>
      </c>
      <c r="C15" s="52" t="s">
        <v>94</v>
      </c>
      <c r="D15" s="145">
        <f t="shared" ref="D15:F15" si="17">D38+D60+D82+D104+D126+D148</f>
        <v>868</v>
      </c>
      <c r="E15" s="146">
        <f t="shared" si="17"/>
        <v>3328</v>
      </c>
      <c r="F15" s="145">
        <f t="shared" si="17"/>
        <v>873</v>
      </c>
      <c r="G15" s="143">
        <f t="shared" ref="G15:G27" si="18">E15+F15</f>
        <v>4201</v>
      </c>
      <c r="H15" s="147">
        <f t="shared" ref="H15:H27" si="19">IFERROR((G15-E15)/E15,0)</f>
        <v>0.26231971153846156</v>
      </c>
      <c r="I15" s="145">
        <f t="shared" ref="I15:I27" si="20">I38+I60+I82+I104+I126+I148</f>
        <v>875</v>
      </c>
      <c r="J15" s="143">
        <f t="shared" ref="J15:J27" si="21">G15+I15</f>
        <v>5076</v>
      </c>
      <c r="K15" s="147">
        <f t="shared" ref="K15:K27" si="22">IFERROR((J15-G15)/G15,0)</f>
        <v>0.20828374196619853</v>
      </c>
      <c r="L15" s="145">
        <f t="shared" ref="L15:L27" si="23">L38+L60+L82+L104+L126+L148</f>
        <v>439</v>
      </c>
      <c r="M15" s="143">
        <f t="shared" ref="M15:M27" si="24">J15+L15</f>
        <v>5515</v>
      </c>
      <c r="N15" s="147">
        <f t="shared" ref="N15:N27" si="25">IFERROR((M15-J15)/J15,0)</f>
        <v>8.648542159180457E-2</v>
      </c>
      <c r="O15" s="145">
        <f t="shared" ref="O15:O27" si="26">O38+O60+O82+O104+O126+O148</f>
        <v>102</v>
      </c>
      <c r="P15" s="116"/>
      <c r="Q15" s="119"/>
      <c r="R15" s="145">
        <f t="shared" ref="R15:R27" si="27">R38+R60+R82+R104+R126+R148</f>
        <v>187</v>
      </c>
      <c r="S15" s="143">
        <f t="shared" ref="S15:S27" si="28">M15+R15</f>
        <v>5702</v>
      </c>
      <c r="T15" s="147">
        <f t="shared" ref="T15:T27" si="29">IFERROR((S15-M15)/M15,0)</f>
        <v>3.3907524932003628E-2</v>
      </c>
      <c r="U15" s="152">
        <f t="shared" ref="U15:U27" si="30">D15+F15+I15+L15+R15</f>
        <v>3242</v>
      </c>
      <c r="V15" s="153">
        <f t="shared" ref="V15:V27" si="31">IFERROR((S15/E15)^(1/4)-1,0)</f>
        <v>0.1440920658749143</v>
      </c>
      <c r="X15" s="145">
        <f t="shared" ref="X15:AA15" si="32">X38+X60+X82+X104+X126+X148</f>
        <v>180</v>
      </c>
      <c r="Y15" s="144">
        <f t="shared" si="32"/>
        <v>127</v>
      </c>
      <c r="Z15" s="144">
        <f t="shared" si="32"/>
        <v>53</v>
      </c>
      <c r="AA15" s="144">
        <f t="shared" si="32"/>
        <v>5882</v>
      </c>
      <c r="AB15" s="157">
        <f t="shared" ref="AB15:AB27" si="33">IFERROR((AA15-S15)/S15,0)</f>
        <v>3.1567870922483338E-2</v>
      </c>
      <c r="AC15" s="145">
        <f t="shared" ref="AC15:AF15" si="34">AC38+AC60+AC82+AC104+AC126+AC148</f>
        <v>435</v>
      </c>
      <c r="AD15" s="144">
        <f t="shared" si="34"/>
        <v>376</v>
      </c>
      <c r="AE15" s="144">
        <f t="shared" si="34"/>
        <v>59</v>
      </c>
      <c r="AF15" s="144">
        <f t="shared" si="34"/>
        <v>6317</v>
      </c>
      <c r="AG15" s="157">
        <f t="shared" ref="AG15:AG27" si="35">IFERROR((AF15-AA15)/AA15,0)</f>
        <v>7.3954437266235976E-2</v>
      </c>
      <c r="AH15" s="145">
        <f t="shared" ref="AH15:AK15" si="36">AH38+AH60+AH82+AH104+AH126+AH148</f>
        <v>429</v>
      </c>
      <c r="AI15" s="144">
        <f t="shared" si="36"/>
        <v>370</v>
      </c>
      <c r="AJ15" s="144">
        <f t="shared" si="36"/>
        <v>59</v>
      </c>
      <c r="AK15" s="144">
        <f t="shared" si="36"/>
        <v>6746</v>
      </c>
      <c r="AL15" s="157">
        <f t="shared" ref="AL15:AL27" si="37">IFERROR((AK15-AF15)/AF15,0)</f>
        <v>6.7911983536488835E-2</v>
      </c>
      <c r="AM15" s="145">
        <f t="shared" ref="AM15:AP15" si="38">AM38+AM60+AM82+AM104+AM126+AM148</f>
        <v>415</v>
      </c>
      <c r="AN15" s="144">
        <f t="shared" si="38"/>
        <v>322</v>
      </c>
      <c r="AO15" s="144">
        <f t="shared" si="38"/>
        <v>93</v>
      </c>
      <c r="AP15" s="144">
        <f t="shared" si="38"/>
        <v>7161</v>
      </c>
      <c r="AQ15" s="157">
        <f t="shared" ref="AQ15:AQ27" si="39">IFERROR((AP15-AK15)/AK15,0)</f>
        <v>6.1517936554995552E-2</v>
      </c>
      <c r="AR15" s="145">
        <f t="shared" ref="AR15:AU15" si="40">AR38+AR60+AR82+AR104+AR126+AR148</f>
        <v>395</v>
      </c>
      <c r="AS15" s="144">
        <f t="shared" si="40"/>
        <v>311</v>
      </c>
      <c r="AT15" s="144">
        <f t="shared" si="40"/>
        <v>84</v>
      </c>
      <c r="AU15" s="144">
        <f t="shared" si="40"/>
        <v>7556</v>
      </c>
      <c r="AV15" s="157">
        <f t="shared" ref="AV15:AV27" si="41">IFERROR((AU15-AP15)/AP15,0)</f>
        <v>5.5159893869571291E-2</v>
      </c>
      <c r="AW15" s="152">
        <f t="shared" ref="AW15:AW27" si="42">X15+AC15+AH15+AM15+AR15</f>
        <v>1854</v>
      </c>
      <c r="AX15" s="153">
        <f t="shared" ref="AX15:AX27" si="43">IFERROR((AU15/AA15)^(1/4)-1,0)</f>
        <v>6.4612919659813084E-2</v>
      </c>
    </row>
    <row r="16" spans="2:50" outlineLevel="1">
      <c r="B16" s="40" t="s">
        <v>76</v>
      </c>
      <c r="C16" s="52" t="s">
        <v>94</v>
      </c>
      <c r="D16" s="145">
        <f t="shared" ref="D16:F16" si="44">D39+D61+D83+D105+D127+D149</f>
        <v>838</v>
      </c>
      <c r="E16" s="146">
        <f t="shared" si="44"/>
        <v>3619</v>
      </c>
      <c r="F16" s="145">
        <f t="shared" si="44"/>
        <v>689</v>
      </c>
      <c r="G16" s="143">
        <f t="shared" si="18"/>
        <v>4308</v>
      </c>
      <c r="H16" s="147">
        <f t="shared" si="19"/>
        <v>0.19038408400110529</v>
      </c>
      <c r="I16" s="145">
        <f t="shared" si="20"/>
        <v>931</v>
      </c>
      <c r="J16" s="143">
        <f t="shared" si="21"/>
        <v>5239</v>
      </c>
      <c r="K16" s="147">
        <f t="shared" si="22"/>
        <v>0.21610956360259981</v>
      </c>
      <c r="L16" s="145">
        <f t="shared" si="23"/>
        <v>533</v>
      </c>
      <c r="M16" s="143">
        <f t="shared" si="24"/>
        <v>5772</v>
      </c>
      <c r="N16" s="147">
        <f t="shared" si="25"/>
        <v>0.10173697270471464</v>
      </c>
      <c r="O16" s="145">
        <f t="shared" si="26"/>
        <v>148</v>
      </c>
      <c r="P16" s="116"/>
      <c r="Q16" s="119"/>
      <c r="R16" s="145">
        <f t="shared" si="27"/>
        <v>310</v>
      </c>
      <c r="S16" s="143">
        <f t="shared" si="28"/>
        <v>6082</v>
      </c>
      <c r="T16" s="147">
        <f t="shared" si="29"/>
        <v>5.3707553707553708E-2</v>
      </c>
      <c r="U16" s="152">
        <f t="shared" si="30"/>
        <v>3301</v>
      </c>
      <c r="V16" s="153">
        <f t="shared" si="31"/>
        <v>0.13858237874551382</v>
      </c>
      <c r="X16" s="145">
        <f t="shared" ref="X16:AA16" si="45">X39+X61+X83+X105+X127+X149</f>
        <v>237</v>
      </c>
      <c r="Y16" s="144">
        <f t="shared" si="45"/>
        <v>177</v>
      </c>
      <c r="Z16" s="144">
        <f t="shared" si="45"/>
        <v>60</v>
      </c>
      <c r="AA16" s="144">
        <f t="shared" si="45"/>
        <v>6319</v>
      </c>
      <c r="AB16" s="157">
        <f t="shared" si="33"/>
        <v>3.8967444919434394E-2</v>
      </c>
      <c r="AC16" s="145">
        <f t="shared" ref="AC16:AF16" si="46">AC39+AC61+AC83+AC105+AC127+AC149</f>
        <v>573</v>
      </c>
      <c r="AD16" s="144">
        <f t="shared" si="46"/>
        <v>461</v>
      </c>
      <c r="AE16" s="144">
        <f t="shared" si="46"/>
        <v>112</v>
      </c>
      <c r="AF16" s="144">
        <f t="shared" si="46"/>
        <v>6892</v>
      </c>
      <c r="AG16" s="157">
        <f t="shared" si="35"/>
        <v>9.0678904890014247E-2</v>
      </c>
      <c r="AH16" s="145">
        <f t="shared" ref="AH16:AK16" si="47">AH39+AH61+AH83+AH105+AH127+AH149</f>
        <v>564</v>
      </c>
      <c r="AI16" s="144">
        <f t="shared" si="47"/>
        <v>465</v>
      </c>
      <c r="AJ16" s="144">
        <f t="shared" si="47"/>
        <v>99</v>
      </c>
      <c r="AK16" s="144">
        <f t="shared" si="47"/>
        <v>7456</v>
      </c>
      <c r="AL16" s="157">
        <f t="shared" si="37"/>
        <v>8.183401044689495E-2</v>
      </c>
      <c r="AM16" s="145">
        <f t="shared" ref="AM16:AP16" si="48">AM39+AM61+AM83+AM105+AM127+AM149</f>
        <v>546</v>
      </c>
      <c r="AN16" s="144">
        <f t="shared" si="48"/>
        <v>430</v>
      </c>
      <c r="AO16" s="144">
        <f t="shared" si="48"/>
        <v>116</v>
      </c>
      <c r="AP16" s="144">
        <f t="shared" si="48"/>
        <v>8002</v>
      </c>
      <c r="AQ16" s="157">
        <f t="shared" si="39"/>
        <v>7.3229613733905574E-2</v>
      </c>
      <c r="AR16" s="145">
        <f t="shared" ref="AR16:AU16" si="49">AR39+AR61+AR83+AR105+AR127+AR149</f>
        <v>519</v>
      </c>
      <c r="AS16" s="144">
        <f t="shared" si="49"/>
        <v>403</v>
      </c>
      <c r="AT16" s="144">
        <f t="shared" si="49"/>
        <v>116</v>
      </c>
      <c r="AU16" s="144">
        <f t="shared" si="49"/>
        <v>8521</v>
      </c>
      <c r="AV16" s="157">
        <f t="shared" si="41"/>
        <v>6.4858785303674088E-2</v>
      </c>
      <c r="AW16" s="152">
        <f t="shared" si="42"/>
        <v>2439</v>
      </c>
      <c r="AX16" s="153">
        <f t="shared" si="43"/>
        <v>7.760736881521213E-2</v>
      </c>
    </row>
    <row r="17" spans="1:50" outlineLevel="1">
      <c r="B17" s="40" t="s">
        <v>77</v>
      </c>
      <c r="C17" s="52" t="s">
        <v>94</v>
      </c>
      <c r="D17" s="145">
        <f t="shared" ref="D17:F17" si="50">D40+D62+D84+D106+D128+D150</f>
        <v>694</v>
      </c>
      <c r="E17" s="146">
        <f t="shared" si="50"/>
        <v>13714</v>
      </c>
      <c r="F17" s="145">
        <f t="shared" si="50"/>
        <v>495</v>
      </c>
      <c r="G17" s="143">
        <f t="shared" si="18"/>
        <v>14209</v>
      </c>
      <c r="H17" s="147">
        <f t="shared" si="19"/>
        <v>3.6094501968791014E-2</v>
      </c>
      <c r="I17" s="145">
        <f t="shared" si="20"/>
        <v>500</v>
      </c>
      <c r="J17" s="143">
        <f t="shared" si="21"/>
        <v>14709</v>
      </c>
      <c r="K17" s="147">
        <f t="shared" si="22"/>
        <v>3.518896474065733E-2</v>
      </c>
      <c r="L17" s="145">
        <f t="shared" si="23"/>
        <v>381</v>
      </c>
      <c r="M17" s="143">
        <f t="shared" si="24"/>
        <v>15090</v>
      </c>
      <c r="N17" s="147">
        <f t="shared" si="25"/>
        <v>2.590250866816235E-2</v>
      </c>
      <c r="O17" s="145">
        <f t="shared" si="26"/>
        <v>156</v>
      </c>
      <c r="P17" s="116"/>
      <c r="Q17" s="119"/>
      <c r="R17" s="145">
        <f t="shared" si="27"/>
        <v>266</v>
      </c>
      <c r="S17" s="143">
        <f t="shared" si="28"/>
        <v>15356</v>
      </c>
      <c r="T17" s="147">
        <f t="shared" si="29"/>
        <v>1.7627567925778662E-2</v>
      </c>
      <c r="U17" s="152">
        <f t="shared" si="30"/>
        <v>2336</v>
      </c>
      <c r="V17" s="153">
        <f t="shared" si="31"/>
        <v>2.8675720820906969E-2</v>
      </c>
      <c r="X17" s="145">
        <f t="shared" ref="X17:AA17" si="51">X40+X62+X84+X106+X128+X150</f>
        <v>178</v>
      </c>
      <c r="Y17" s="144">
        <f t="shared" si="51"/>
        <v>170</v>
      </c>
      <c r="Z17" s="144">
        <f t="shared" si="51"/>
        <v>8</v>
      </c>
      <c r="AA17" s="144">
        <f t="shared" si="51"/>
        <v>15534</v>
      </c>
      <c r="AB17" s="157">
        <f t="shared" si="33"/>
        <v>1.1591560302162022E-2</v>
      </c>
      <c r="AC17" s="145">
        <f t="shared" ref="AC17:AF17" si="52">AC40+AC62+AC84+AC106+AC128+AC150</f>
        <v>430</v>
      </c>
      <c r="AD17" s="144">
        <f t="shared" si="52"/>
        <v>417</v>
      </c>
      <c r="AE17" s="144">
        <f t="shared" si="52"/>
        <v>13</v>
      </c>
      <c r="AF17" s="144">
        <f t="shared" si="52"/>
        <v>15964</v>
      </c>
      <c r="AG17" s="157">
        <f t="shared" si="35"/>
        <v>2.768121539848075E-2</v>
      </c>
      <c r="AH17" s="145">
        <f t="shared" ref="AH17:AK17" si="53">AH40+AH62+AH84+AH106+AH128+AH150</f>
        <v>424</v>
      </c>
      <c r="AI17" s="144">
        <f t="shared" si="53"/>
        <v>411</v>
      </c>
      <c r="AJ17" s="144">
        <f t="shared" si="53"/>
        <v>13</v>
      </c>
      <c r="AK17" s="144">
        <f t="shared" si="53"/>
        <v>16388</v>
      </c>
      <c r="AL17" s="157">
        <f t="shared" si="37"/>
        <v>2.6559759458782261E-2</v>
      </c>
      <c r="AM17" s="145">
        <f t="shared" ref="AM17:AP17" si="54">AM40+AM62+AM84+AM106+AM128+AM150</f>
        <v>410</v>
      </c>
      <c r="AN17" s="144">
        <f t="shared" si="54"/>
        <v>397</v>
      </c>
      <c r="AO17" s="144">
        <f t="shared" si="54"/>
        <v>13</v>
      </c>
      <c r="AP17" s="144">
        <f t="shared" si="54"/>
        <v>16798</v>
      </c>
      <c r="AQ17" s="157">
        <f t="shared" si="39"/>
        <v>2.501830607761777E-2</v>
      </c>
      <c r="AR17" s="145">
        <f t="shared" ref="AR17:AU17" si="55">AR40+AR62+AR84+AR106+AR128+AR150</f>
        <v>390</v>
      </c>
      <c r="AS17" s="144">
        <f t="shared" si="55"/>
        <v>377</v>
      </c>
      <c r="AT17" s="144">
        <f t="shared" si="55"/>
        <v>13</v>
      </c>
      <c r="AU17" s="144">
        <f t="shared" si="55"/>
        <v>17188</v>
      </c>
      <c r="AV17" s="157">
        <f t="shared" si="41"/>
        <v>2.321704964876771E-2</v>
      </c>
      <c r="AW17" s="152">
        <f t="shared" si="42"/>
        <v>1832</v>
      </c>
      <c r="AX17" s="153">
        <f t="shared" si="43"/>
        <v>2.5617708977383469E-2</v>
      </c>
    </row>
    <row r="18" spans="1:50" outlineLevel="1">
      <c r="B18" s="40" t="s">
        <v>78</v>
      </c>
      <c r="C18" s="52" t="s">
        <v>94</v>
      </c>
      <c r="D18" s="145">
        <f t="shared" ref="D18:F18" si="56">D41+D63+D85+D107+D129+D151</f>
        <v>878</v>
      </c>
      <c r="E18" s="146">
        <f t="shared" si="56"/>
        <v>3817</v>
      </c>
      <c r="F18" s="145">
        <f t="shared" si="56"/>
        <v>875</v>
      </c>
      <c r="G18" s="143">
        <f t="shared" si="18"/>
        <v>4692</v>
      </c>
      <c r="H18" s="147">
        <f t="shared" si="19"/>
        <v>0.22923762116845689</v>
      </c>
      <c r="I18" s="145">
        <f t="shared" si="20"/>
        <v>1068</v>
      </c>
      <c r="J18" s="143">
        <f t="shared" si="21"/>
        <v>5760</v>
      </c>
      <c r="K18" s="147">
        <f t="shared" si="22"/>
        <v>0.22762148337595908</v>
      </c>
      <c r="L18" s="145">
        <f t="shared" si="23"/>
        <v>673</v>
      </c>
      <c r="M18" s="143">
        <f t="shared" si="24"/>
        <v>6433</v>
      </c>
      <c r="N18" s="147">
        <f t="shared" si="25"/>
        <v>0.11684027777777778</v>
      </c>
      <c r="O18" s="145">
        <f t="shared" si="26"/>
        <v>217</v>
      </c>
      <c r="P18" s="116"/>
      <c r="Q18" s="119"/>
      <c r="R18" s="145">
        <f t="shared" si="27"/>
        <v>414</v>
      </c>
      <c r="S18" s="143">
        <f t="shared" si="28"/>
        <v>6847</v>
      </c>
      <c r="T18" s="147">
        <f t="shared" si="29"/>
        <v>6.4355666096688954E-2</v>
      </c>
      <c r="U18" s="152">
        <f t="shared" si="30"/>
        <v>3908</v>
      </c>
      <c r="V18" s="153">
        <f t="shared" si="31"/>
        <v>0.15729623961675321</v>
      </c>
      <c r="X18" s="145">
        <f t="shared" ref="X18:AA18" si="57">X41+X63+X85+X107+X129+X151</f>
        <v>343</v>
      </c>
      <c r="Y18" s="144">
        <f t="shared" si="57"/>
        <v>256</v>
      </c>
      <c r="Z18" s="144">
        <f t="shared" si="57"/>
        <v>87</v>
      </c>
      <c r="AA18" s="144">
        <f t="shared" si="57"/>
        <v>7190</v>
      </c>
      <c r="AB18" s="157">
        <f t="shared" si="33"/>
        <v>5.0094932087045421E-2</v>
      </c>
      <c r="AC18" s="145">
        <f t="shared" ref="AC18:AF18" si="58">AC41+AC63+AC85+AC107+AC129+AC151</f>
        <v>829</v>
      </c>
      <c r="AD18" s="144">
        <f t="shared" si="58"/>
        <v>705</v>
      </c>
      <c r="AE18" s="144">
        <f t="shared" si="58"/>
        <v>124</v>
      </c>
      <c r="AF18" s="144">
        <f t="shared" si="58"/>
        <v>8019</v>
      </c>
      <c r="AG18" s="157">
        <f t="shared" si="35"/>
        <v>0.1152990264255911</v>
      </c>
      <c r="AH18" s="145">
        <f t="shared" ref="AH18:AK18" si="59">AH41+AH63+AH85+AH107+AH129+AH151</f>
        <v>817</v>
      </c>
      <c r="AI18" s="144">
        <f t="shared" si="59"/>
        <v>706</v>
      </c>
      <c r="AJ18" s="144">
        <f t="shared" si="59"/>
        <v>111</v>
      </c>
      <c r="AK18" s="144">
        <f t="shared" si="59"/>
        <v>8836</v>
      </c>
      <c r="AL18" s="157">
        <f t="shared" si="37"/>
        <v>0.10188302780895374</v>
      </c>
      <c r="AM18" s="145">
        <f t="shared" ref="AM18:AP18" si="60">AM41+AM63+AM85+AM107+AM129+AM151</f>
        <v>791</v>
      </c>
      <c r="AN18" s="144">
        <f t="shared" si="60"/>
        <v>642</v>
      </c>
      <c r="AO18" s="144">
        <f t="shared" si="60"/>
        <v>149</v>
      </c>
      <c r="AP18" s="144">
        <f t="shared" si="60"/>
        <v>9627</v>
      </c>
      <c r="AQ18" s="157">
        <f t="shared" si="39"/>
        <v>8.9520144861928469E-2</v>
      </c>
      <c r="AR18" s="145">
        <f t="shared" ref="AR18:AU18" si="61">AR41+AR63+AR85+AR107+AR129+AR151</f>
        <v>752</v>
      </c>
      <c r="AS18" s="144">
        <f t="shared" si="61"/>
        <v>603</v>
      </c>
      <c r="AT18" s="144">
        <f t="shared" si="61"/>
        <v>149</v>
      </c>
      <c r="AU18" s="144">
        <f t="shared" si="61"/>
        <v>10379</v>
      </c>
      <c r="AV18" s="157">
        <f t="shared" si="41"/>
        <v>7.8113638724420897E-2</v>
      </c>
      <c r="AW18" s="152">
        <f t="shared" si="42"/>
        <v>3532</v>
      </c>
      <c r="AX18" s="153">
        <f t="shared" si="43"/>
        <v>9.6116348807473218E-2</v>
      </c>
    </row>
    <row r="19" spans="1:50" outlineLevel="1">
      <c r="B19" s="40" t="s">
        <v>79</v>
      </c>
      <c r="C19" s="52" t="s">
        <v>94</v>
      </c>
      <c r="D19" s="145">
        <f t="shared" ref="D19:F19" si="62">D42+D64+D86+D108+D130+D152</f>
        <v>1229</v>
      </c>
      <c r="E19" s="146">
        <f t="shared" si="62"/>
        <v>28188</v>
      </c>
      <c r="F19" s="145">
        <f t="shared" si="62"/>
        <v>1079</v>
      </c>
      <c r="G19" s="143">
        <f t="shared" si="18"/>
        <v>29267</v>
      </c>
      <c r="H19" s="147">
        <f t="shared" si="19"/>
        <v>3.8278700156094789E-2</v>
      </c>
      <c r="I19" s="145">
        <f t="shared" si="20"/>
        <v>980</v>
      </c>
      <c r="J19" s="143">
        <f t="shared" si="21"/>
        <v>30247</v>
      </c>
      <c r="K19" s="147">
        <f t="shared" si="22"/>
        <v>3.3484812245874192E-2</v>
      </c>
      <c r="L19" s="145">
        <f t="shared" si="23"/>
        <v>839</v>
      </c>
      <c r="M19" s="143">
        <f t="shared" si="24"/>
        <v>31086</v>
      </c>
      <c r="N19" s="147">
        <f t="shared" si="25"/>
        <v>2.7738288094687077E-2</v>
      </c>
      <c r="O19" s="145">
        <f t="shared" si="26"/>
        <v>383</v>
      </c>
      <c r="P19" s="116"/>
      <c r="Q19" s="119"/>
      <c r="R19" s="145">
        <f t="shared" si="27"/>
        <v>726</v>
      </c>
      <c r="S19" s="143">
        <f t="shared" si="28"/>
        <v>31812</v>
      </c>
      <c r="T19" s="147">
        <f t="shared" si="29"/>
        <v>2.3354564755838639E-2</v>
      </c>
      <c r="U19" s="152">
        <f t="shared" si="30"/>
        <v>4853</v>
      </c>
      <c r="V19" s="153">
        <f t="shared" si="31"/>
        <v>3.0698580053946767E-2</v>
      </c>
      <c r="X19" s="145">
        <f t="shared" ref="X19:AA19" si="63">X42+X64+X86+X108+X130+X152</f>
        <v>424</v>
      </c>
      <c r="Y19" s="144">
        <f t="shared" si="63"/>
        <v>416</v>
      </c>
      <c r="Z19" s="144">
        <f t="shared" si="63"/>
        <v>8</v>
      </c>
      <c r="AA19" s="144">
        <f t="shared" si="63"/>
        <v>32236</v>
      </c>
      <c r="AB19" s="157">
        <f t="shared" si="33"/>
        <v>1.332830378473532E-2</v>
      </c>
      <c r="AC19" s="145">
        <f t="shared" ref="AC19:AF19" si="64">AC42+AC64+AC86+AC108+AC130+AC152</f>
        <v>1025</v>
      </c>
      <c r="AD19" s="144">
        <f t="shared" si="64"/>
        <v>1012</v>
      </c>
      <c r="AE19" s="144">
        <f t="shared" si="64"/>
        <v>13</v>
      </c>
      <c r="AF19" s="144">
        <f t="shared" si="64"/>
        <v>33261</v>
      </c>
      <c r="AG19" s="157">
        <f t="shared" si="35"/>
        <v>3.1796748976299791E-2</v>
      </c>
      <c r="AH19" s="145">
        <f t="shared" ref="AH19:AK19" si="65">AH42+AH64+AH86+AH108+AH130+AH152</f>
        <v>1010</v>
      </c>
      <c r="AI19" s="144">
        <f t="shared" si="65"/>
        <v>997</v>
      </c>
      <c r="AJ19" s="144">
        <f t="shared" si="65"/>
        <v>13</v>
      </c>
      <c r="AK19" s="144">
        <f t="shared" si="65"/>
        <v>34271</v>
      </c>
      <c r="AL19" s="157">
        <f t="shared" si="37"/>
        <v>3.0365893989958211E-2</v>
      </c>
      <c r="AM19" s="145">
        <f t="shared" ref="AM19:AP19" si="66">AM42+AM64+AM86+AM108+AM130+AM152</f>
        <v>977</v>
      </c>
      <c r="AN19" s="144">
        <f t="shared" si="66"/>
        <v>964</v>
      </c>
      <c r="AO19" s="144">
        <f t="shared" si="66"/>
        <v>13</v>
      </c>
      <c r="AP19" s="144">
        <f t="shared" si="66"/>
        <v>35248</v>
      </c>
      <c r="AQ19" s="157">
        <f t="shared" si="39"/>
        <v>2.8508068045869684E-2</v>
      </c>
      <c r="AR19" s="145">
        <f t="shared" ref="AR19:AU19" si="67">AR42+AR64+AR86+AR108+AR130+AR152</f>
        <v>929</v>
      </c>
      <c r="AS19" s="144">
        <f t="shared" si="67"/>
        <v>916</v>
      </c>
      <c r="AT19" s="144">
        <f t="shared" si="67"/>
        <v>13</v>
      </c>
      <c r="AU19" s="144">
        <f t="shared" si="67"/>
        <v>36177</v>
      </c>
      <c r="AV19" s="157">
        <f t="shared" si="41"/>
        <v>2.6356105310939629E-2</v>
      </c>
      <c r="AW19" s="152">
        <f t="shared" si="42"/>
        <v>4365</v>
      </c>
      <c r="AX19" s="153">
        <f t="shared" si="43"/>
        <v>2.9254680693761692E-2</v>
      </c>
    </row>
    <row r="20" spans="1:50" outlineLevel="1">
      <c r="B20" s="40" t="s">
        <v>80</v>
      </c>
      <c r="C20" s="52" t="s">
        <v>94</v>
      </c>
      <c r="D20" s="145">
        <f t="shared" ref="D20:F20" si="68">D43+D65+D87+D109+D131+D153</f>
        <v>2293</v>
      </c>
      <c r="E20" s="146">
        <f t="shared" si="68"/>
        <v>24130</v>
      </c>
      <c r="F20" s="145">
        <f t="shared" si="68"/>
        <v>1922</v>
      </c>
      <c r="G20" s="143">
        <f t="shared" si="18"/>
        <v>26052</v>
      </c>
      <c r="H20" s="147">
        <f t="shared" si="19"/>
        <v>7.9651885619560714E-2</v>
      </c>
      <c r="I20" s="145">
        <f t="shared" si="20"/>
        <v>1588</v>
      </c>
      <c r="J20" s="143">
        <f t="shared" si="21"/>
        <v>27640</v>
      </c>
      <c r="K20" s="147">
        <f t="shared" si="22"/>
        <v>6.0955013050821433E-2</v>
      </c>
      <c r="L20" s="145">
        <f t="shared" si="23"/>
        <v>1115</v>
      </c>
      <c r="M20" s="143">
        <f t="shared" si="24"/>
        <v>28755</v>
      </c>
      <c r="N20" s="147">
        <f t="shared" si="25"/>
        <v>4.0340086830680175E-2</v>
      </c>
      <c r="O20" s="145">
        <f t="shared" si="26"/>
        <v>358</v>
      </c>
      <c r="P20" s="116"/>
      <c r="Q20" s="119"/>
      <c r="R20" s="145">
        <f t="shared" si="27"/>
        <v>617</v>
      </c>
      <c r="S20" s="143">
        <f t="shared" si="28"/>
        <v>29372</v>
      </c>
      <c r="T20" s="147">
        <f t="shared" si="29"/>
        <v>2.1457137889062772E-2</v>
      </c>
      <c r="U20" s="152">
        <f t="shared" si="30"/>
        <v>7535</v>
      </c>
      <c r="V20" s="153">
        <f t="shared" si="31"/>
        <v>5.0374208775772367E-2</v>
      </c>
      <c r="X20" s="145">
        <f t="shared" ref="X20:AA20" si="69">X43+X65+X87+X109+X131+X153</f>
        <v>466</v>
      </c>
      <c r="Y20" s="144">
        <f t="shared" si="69"/>
        <v>422</v>
      </c>
      <c r="Z20" s="144">
        <f t="shared" si="69"/>
        <v>44</v>
      </c>
      <c r="AA20" s="144">
        <f t="shared" si="69"/>
        <v>29838</v>
      </c>
      <c r="AB20" s="157">
        <f t="shared" si="33"/>
        <v>1.5865450088519677E-2</v>
      </c>
      <c r="AC20" s="145">
        <f t="shared" ref="AC20:AF20" si="70">AC43+AC65+AC87+AC109+AC131+AC153</f>
        <v>1127</v>
      </c>
      <c r="AD20" s="144">
        <f t="shared" si="70"/>
        <v>1094</v>
      </c>
      <c r="AE20" s="144">
        <f t="shared" si="70"/>
        <v>33</v>
      </c>
      <c r="AF20" s="144">
        <f t="shared" si="70"/>
        <v>30965</v>
      </c>
      <c r="AG20" s="157">
        <f t="shared" si="35"/>
        <v>3.7770628058180843E-2</v>
      </c>
      <c r="AH20" s="145">
        <f t="shared" ref="AH20:AK20" si="71">AH43+AH65+AH87+AH109+AH131+AH153</f>
        <v>1110</v>
      </c>
      <c r="AI20" s="144">
        <f t="shared" si="71"/>
        <v>1077</v>
      </c>
      <c r="AJ20" s="144">
        <f t="shared" si="71"/>
        <v>33</v>
      </c>
      <c r="AK20" s="144">
        <f t="shared" si="71"/>
        <v>32075</v>
      </c>
      <c r="AL20" s="157">
        <f t="shared" si="37"/>
        <v>3.5846923946391086E-2</v>
      </c>
      <c r="AM20" s="145">
        <f t="shared" ref="AM20:AP20" si="72">AM43+AM65+AM87+AM109+AM131+AM153</f>
        <v>1074</v>
      </c>
      <c r="AN20" s="144">
        <f t="shared" si="72"/>
        <v>1007</v>
      </c>
      <c r="AO20" s="144">
        <f t="shared" si="72"/>
        <v>67</v>
      </c>
      <c r="AP20" s="144">
        <f t="shared" si="72"/>
        <v>33149</v>
      </c>
      <c r="AQ20" s="157">
        <f t="shared" si="39"/>
        <v>3.3484021823850352E-2</v>
      </c>
      <c r="AR20" s="145">
        <f t="shared" ref="AR20:AU20" si="73">AR43+AR65+AR87+AR109+AR131+AR153</f>
        <v>1021</v>
      </c>
      <c r="AS20" s="144">
        <f t="shared" si="73"/>
        <v>971</v>
      </c>
      <c r="AT20" s="144">
        <f t="shared" si="73"/>
        <v>50</v>
      </c>
      <c r="AU20" s="144">
        <f t="shared" si="73"/>
        <v>34170</v>
      </c>
      <c r="AV20" s="157">
        <f t="shared" si="41"/>
        <v>3.080032580168331E-2</v>
      </c>
      <c r="AW20" s="152">
        <f t="shared" si="42"/>
        <v>4798</v>
      </c>
      <c r="AX20" s="153">
        <f t="shared" si="43"/>
        <v>3.4472183794692857E-2</v>
      </c>
    </row>
    <row r="21" spans="1:50" outlineLevel="1">
      <c r="B21" s="40" t="s">
        <v>81</v>
      </c>
      <c r="C21" s="52" t="s">
        <v>94</v>
      </c>
      <c r="D21" s="145">
        <f t="shared" ref="D21:F21" si="74">D44+D66+D88+D110+D132+D154</f>
        <v>1571</v>
      </c>
      <c r="E21" s="146">
        <f t="shared" si="74"/>
        <v>18923</v>
      </c>
      <c r="F21" s="145">
        <f t="shared" si="74"/>
        <v>1369</v>
      </c>
      <c r="G21" s="143">
        <f t="shared" si="18"/>
        <v>20292</v>
      </c>
      <c r="H21" s="147">
        <f t="shared" si="19"/>
        <v>7.2345822543994076E-2</v>
      </c>
      <c r="I21" s="145">
        <f t="shared" si="20"/>
        <v>1343</v>
      </c>
      <c r="J21" s="143">
        <f t="shared" si="21"/>
        <v>21635</v>
      </c>
      <c r="K21" s="147">
        <f t="shared" si="22"/>
        <v>6.6183717721269464E-2</v>
      </c>
      <c r="L21" s="145">
        <f t="shared" si="23"/>
        <v>845</v>
      </c>
      <c r="M21" s="143">
        <f t="shared" si="24"/>
        <v>22480</v>
      </c>
      <c r="N21" s="147">
        <f t="shared" si="25"/>
        <v>3.9057083429627916E-2</v>
      </c>
      <c r="O21" s="145">
        <f t="shared" si="26"/>
        <v>383</v>
      </c>
      <c r="P21" s="116"/>
      <c r="Q21" s="119"/>
      <c r="R21" s="145">
        <f t="shared" si="27"/>
        <v>662</v>
      </c>
      <c r="S21" s="143">
        <f t="shared" si="28"/>
        <v>23142</v>
      </c>
      <c r="T21" s="147">
        <f t="shared" si="29"/>
        <v>2.9448398576512456E-2</v>
      </c>
      <c r="U21" s="152">
        <f t="shared" si="30"/>
        <v>5790</v>
      </c>
      <c r="V21" s="153">
        <f t="shared" si="31"/>
        <v>5.1605200053364442E-2</v>
      </c>
      <c r="X21" s="145">
        <f t="shared" ref="X21:AA21" si="75">X44+X66+X88+X110+X132+X154</f>
        <v>451</v>
      </c>
      <c r="Y21" s="144">
        <f t="shared" si="75"/>
        <v>404</v>
      </c>
      <c r="Z21" s="144">
        <f t="shared" si="75"/>
        <v>47</v>
      </c>
      <c r="AA21" s="144">
        <f t="shared" si="75"/>
        <v>23593</v>
      </c>
      <c r="AB21" s="157">
        <f t="shared" si="33"/>
        <v>1.9488376112695532E-2</v>
      </c>
      <c r="AC21" s="145">
        <f t="shared" ref="AC21:AF21" si="76">AC44+AC66+AC88+AC110+AC132+AC154</f>
        <v>1091</v>
      </c>
      <c r="AD21" s="144">
        <f t="shared" si="76"/>
        <v>1041</v>
      </c>
      <c r="AE21" s="144">
        <f t="shared" si="76"/>
        <v>50</v>
      </c>
      <c r="AF21" s="144">
        <f t="shared" si="76"/>
        <v>24684</v>
      </c>
      <c r="AG21" s="157">
        <f t="shared" si="35"/>
        <v>4.6242529563853683E-2</v>
      </c>
      <c r="AH21" s="145">
        <f t="shared" ref="AH21:AK21" si="77">AH44+AH66+AH88+AH110+AH132+AH154</f>
        <v>1074</v>
      </c>
      <c r="AI21" s="144">
        <f t="shared" si="77"/>
        <v>1024</v>
      </c>
      <c r="AJ21" s="144">
        <f t="shared" si="77"/>
        <v>50</v>
      </c>
      <c r="AK21" s="144">
        <f t="shared" si="77"/>
        <v>25758</v>
      </c>
      <c r="AL21" s="157">
        <f t="shared" si="37"/>
        <v>4.3509965969859017E-2</v>
      </c>
      <c r="AM21" s="145">
        <f t="shared" ref="AM21:AP21" si="78">AM44+AM66+AM88+AM110+AM132+AM154</f>
        <v>1039</v>
      </c>
      <c r="AN21" s="144">
        <f t="shared" si="78"/>
        <v>972</v>
      </c>
      <c r="AO21" s="144">
        <f t="shared" si="78"/>
        <v>67</v>
      </c>
      <c r="AP21" s="144">
        <f t="shared" si="78"/>
        <v>26797</v>
      </c>
      <c r="AQ21" s="157">
        <f t="shared" si="39"/>
        <v>4.0336982684991071E-2</v>
      </c>
      <c r="AR21" s="145">
        <f t="shared" ref="AR21:AU21" si="79">AR44+AR66+AR88+AR110+AR132+AR154</f>
        <v>989</v>
      </c>
      <c r="AS21" s="144">
        <f t="shared" si="79"/>
        <v>922</v>
      </c>
      <c r="AT21" s="144">
        <f t="shared" si="79"/>
        <v>67</v>
      </c>
      <c r="AU21" s="144">
        <f t="shared" si="79"/>
        <v>27786</v>
      </c>
      <c r="AV21" s="157">
        <f t="shared" si="41"/>
        <v>3.6907116468261371E-2</v>
      </c>
      <c r="AW21" s="152">
        <f t="shared" si="42"/>
        <v>4644</v>
      </c>
      <c r="AX21" s="153">
        <f t="shared" si="43"/>
        <v>4.1743299897139208E-2</v>
      </c>
    </row>
    <row r="22" spans="1:50" s="43" customFormat="1" outlineLevel="1">
      <c r="A22"/>
      <c r="B22" s="40" t="s">
        <v>82</v>
      </c>
      <c r="C22" s="52" t="s">
        <v>94</v>
      </c>
      <c r="D22" s="145">
        <f t="shared" ref="D22:F22" si="80">D45+D67+D89+D111+D133+D155</f>
        <v>2523</v>
      </c>
      <c r="E22" s="146">
        <f t="shared" si="80"/>
        <v>17562</v>
      </c>
      <c r="F22" s="145">
        <f t="shared" si="80"/>
        <v>2150</v>
      </c>
      <c r="G22" s="143">
        <f t="shared" si="18"/>
        <v>19712</v>
      </c>
      <c r="H22" s="147">
        <f t="shared" si="19"/>
        <v>0.12242341418972782</v>
      </c>
      <c r="I22" s="145">
        <f t="shared" si="20"/>
        <v>1852</v>
      </c>
      <c r="J22" s="143">
        <f t="shared" si="21"/>
        <v>21564</v>
      </c>
      <c r="K22" s="147">
        <f t="shared" si="22"/>
        <v>9.395292207792208E-2</v>
      </c>
      <c r="L22" s="145">
        <f t="shared" si="23"/>
        <v>1183</v>
      </c>
      <c r="M22" s="143">
        <f t="shared" si="24"/>
        <v>22747</v>
      </c>
      <c r="N22" s="147">
        <f t="shared" si="25"/>
        <v>5.4859951771470968E-2</v>
      </c>
      <c r="O22" s="145">
        <f t="shared" si="26"/>
        <v>381</v>
      </c>
      <c r="P22" s="117"/>
      <c r="Q22" s="120"/>
      <c r="R22" s="145">
        <f t="shared" si="27"/>
        <v>667</v>
      </c>
      <c r="S22" s="143">
        <f t="shared" si="28"/>
        <v>23414</v>
      </c>
      <c r="T22" s="147">
        <f t="shared" si="29"/>
        <v>2.9322548028311426E-2</v>
      </c>
      <c r="U22" s="152">
        <f t="shared" si="30"/>
        <v>8375</v>
      </c>
      <c r="V22" s="153">
        <f t="shared" si="31"/>
        <v>7.4546985881635663E-2</v>
      </c>
      <c r="W22"/>
      <c r="X22" s="145">
        <f t="shared" ref="X22:AA22" si="81">X45+X67+X89+X111+X133+X155</f>
        <v>530</v>
      </c>
      <c r="Y22" s="144">
        <f t="shared" si="81"/>
        <v>486</v>
      </c>
      <c r="Z22" s="144">
        <f t="shared" si="81"/>
        <v>44</v>
      </c>
      <c r="AA22" s="144">
        <f t="shared" si="81"/>
        <v>23944</v>
      </c>
      <c r="AB22" s="157">
        <f t="shared" si="33"/>
        <v>2.2636029725805074E-2</v>
      </c>
      <c r="AC22" s="145">
        <f t="shared" ref="AC22:AF22" si="82">AC45+AC67+AC89+AC111+AC133+AC155</f>
        <v>1282</v>
      </c>
      <c r="AD22" s="144">
        <f t="shared" si="82"/>
        <v>1232</v>
      </c>
      <c r="AE22" s="144">
        <f t="shared" si="82"/>
        <v>50</v>
      </c>
      <c r="AF22" s="144">
        <f t="shared" si="82"/>
        <v>25226</v>
      </c>
      <c r="AG22" s="157">
        <f t="shared" si="35"/>
        <v>5.3541597059806212E-2</v>
      </c>
      <c r="AH22" s="145">
        <f t="shared" ref="AH22:AK22" si="83">AH45+AH67+AH89+AH111+AH133+AH155</f>
        <v>1262</v>
      </c>
      <c r="AI22" s="144">
        <f t="shared" si="83"/>
        <v>1212</v>
      </c>
      <c r="AJ22" s="144">
        <f t="shared" si="83"/>
        <v>50</v>
      </c>
      <c r="AK22" s="144">
        <f t="shared" si="83"/>
        <v>26488</v>
      </c>
      <c r="AL22" s="157">
        <f t="shared" si="37"/>
        <v>5.0027749147704748E-2</v>
      </c>
      <c r="AM22" s="145">
        <f t="shared" ref="AM22:AP22" si="84">AM45+AM67+AM89+AM111+AM133+AM155</f>
        <v>1222</v>
      </c>
      <c r="AN22" s="144">
        <f t="shared" si="84"/>
        <v>1155</v>
      </c>
      <c r="AO22" s="144">
        <f t="shared" si="84"/>
        <v>67</v>
      </c>
      <c r="AP22" s="144">
        <f t="shared" si="84"/>
        <v>27710</v>
      </c>
      <c r="AQ22" s="157">
        <f t="shared" si="39"/>
        <v>4.6134098459679855E-2</v>
      </c>
      <c r="AR22" s="145">
        <f t="shared" ref="AR22:AU22" si="85">AR45+AR67+AR89+AR111+AR133+AR155</f>
        <v>1162</v>
      </c>
      <c r="AS22" s="144">
        <f t="shared" si="85"/>
        <v>1112</v>
      </c>
      <c r="AT22" s="144">
        <f t="shared" si="85"/>
        <v>50</v>
      </c>
      <c r="AU22" s="144">
        <f t="shared" si="85"/>
        <v>28872</v>
      </c>
      <c r="AV22" s="157">
        <f t="shared" si="41"/>
        <v>4.1934319740166003E-2</v>
      </c>
      <c r="AW22" s="152">
        <f t="shared" si="42"/>
        <v>5458</v>
      </c>
      <c r="AX22" s="153">
        <f t="shared" si="43"/>
        <v>4.7900484862146486E-2</v>
      </c>
    </row>
    <row r="23" spans="1:50" s="43" customFormat="1" outlineLevel="1">
      <c r="A23"/>
      <c r="B23" s="40" t="s">
        <v>83</v>
      </c>
      <c r="C23" s="52" t="s">
        <v>94</v>
      </c>
      <c r="D23" s="145">
        <f t="shared" ref="D23:F23" si="86">D46+D68+D90+D112+D134+D156</f>
        <v>1387</v>
      </c>
      <c r="E23" s="146">
        <f t="shared" si="86"/>
        <v>12508</v>
      </c>
      <c r="F23" s="145">
        <f t="shared" si="86"/>
        <v>1588</v>
      </c>
      <c r="G23" s="143">
        <f t="shared" si="18"/>
        <v>14096</v>
      </c>
      <c r="H23" s="147">
        <f t="shared" si="19"/>
        <v>0.12695874640230254</v>
      </c>
      <c r="I23" s="145">
        <f t="shared" si="20"/>
        <v>1420</v>
      </c>
      <c r="J23" s="143">
        <f t="shared" si="21"/>
        <v>15516</v>
      </c>
      <c r="K23" s="147">
        <f t="shared" si="22"/>
        <v>0.1007377979568672</v>
      </c>
      <c r="L23" s="145">
        <f t="shared" si="23"/>
        <v>827</v>
      </c>
      <c r="M23" s="143">
        <f t="shared" si="24"/>
        <v>16343</v>
      </c>
      <c r="N23" s="147">
        <f t="shared" si="25"/>
        <v>5.3299819541118842E-2</v>
      </c>
      <c r="O23" s="145">
        <f t="shared" si="26"/>
        <v>301</v>
      </c>
      <c r="P23" s="117"/>
      <c r="Q23" s="120"/>
      <c r="R23" s="145">
        <f t="shared" si="27"/>
        <v>508</v>
      </c>
      <c r="S23" s="143">
        <f t="shared" si="28"/>
        <v>16851</v>
      </c>
      <c r="T23" s="147">
        <f t="shared" si="29"/>
        <v>3.1083644373737992E-2</v>
      </c>
      <c r="U23" s="152">
        <f t="shared" si="30"/>
        <v>5730</v>
      </c>
      <c r="V23" s="153">
        <f t="shared" si="31"/>
        <v>7.7356537904950784E-2</v>
      </c>
      <c r="W23"/>
      <c r="X23" s="145">
        <f t="shared" ref="X23:AA23" si="87">X46+X68+X90+X112+X134+X156</f>
        <v>334</v>
      </c>
      <c r="Y23" s="144">
        <f t="shared" si="87"/>
        <v>286</v>
      </c>
      <c r="Z23" s="144">
        <f t="shared" si="87"/>
        <v>48</v>
      </c>
      <c r="AA23" s="144">
        <f t="shared" si="87"/>
        <v>17185</v>
      </c>
      <c r="AB23" s="157">
        <f t="shared" si="33"/>
        <v>1.9820782149427334E-2</v>
      </c>
      <c r="AC23" s="145">
        <f t="shared" ref="AC23:AF23" si="88">AC46+AC68+AC90+AC112+AC134+AC156</f>
        <v>808</v>
      </c>
      <c r="AD23" s="144">
        <f t="shared" si="88"/>
        <v>726</v>
      </c>
      <c r="AE23" s="144">
        <f t="shared" si="88"/>
        <v>82</v>
      </c>
      <c r="AF23" s="144">
        <f t="shared" si="88"/>
        <v>17993</v>
      </c>
      <c r="AG23" s="157">
        <f t="shared" si="35"/>
        <v>4.7017748036077972E-2</v>
      </c>
      <c r="AH23" s="145">
        <f t="shared" ref="AH23:AK23" si="89">AH46+AH68+AH90+AH112+AH134+AH156</f>
        <v>796</v>
      </c>
      <c r="AI23" s="144">
        <f t="shared" si="89"/>
        <v>714</v>
      </c>
      <c r="AJ23" s="144">
        <f t="shared" si="89"/>
        <v>82</v>
      </c>
      <c r="AK23" s="144">
        <f t="shared" si="89"/>
        <v>18789</v>
      </c>
      <c r="AL23" s="157">
        <f t="shared" si="37"/>
        <v>4.4239426443616961E-2</v>
      </c>
      <c r="AM23" s="145">
        <f t="shared" ref="AM23:AP23" si="90">AM46+AM68+AM90+AM112+AM134+AM156</f>
        <v>770</v>
      </c>
      <c r="AN23" s="144">
        <f t="shared" si="90"/>
        <v>671</v>
      </c>
      <c r="AO23" s="144">
        <f t="shared" si="90"/>
        <v>99</v>
      </c>
      <c r="AP23" s="144">
        <f t="shared" si="90"/>
        <v>19559</v>
      </c>
      <c r="AQ23" s="157">
        <f t="shared" si="39"/>
        <v>4.0981425302038424E-2</v>
      </c>
      <c r="AR23" s="145">
        <f t="shared" ref="AR23:AU23" si="91">AR46+AR68+AR90+AR112+AR134+AR156</f>
        <v>732</v>
      </c>
      <c r="AS23" s="144">
        <f t="shared" si="91"/>
        <v>650</v>
      </c>
      <c r="AT23" s="144">
        <f t="shared" si="91"/>
        <v>82</v>
      </c>
      <c r="AU23" s="144">
        <f t="shared" si="91"/>
        <v>20291</v>
      </c>
      <c r="AV23" s="157">
        <f t="shared" si="41"/>
        <v>3.7425226238560254E-2</v>
      </c>
      <c r="AW23" s="152">
        <f t="shared" si="42"/>
        <v>3440</v>
      </c>
      <c r="AX23" s="153">
        <f t="shared" si="43"/>
        <v>4.2409783066250428E-2</v>
      </c>
    </row>
    <row r="24" spans="1:50" outlineLevel="1">
      <c r="B24" s="40" t="s">
        <v>84</v>
      </c>
      <c r="C24" s="52" t="s">
        <v>94</v>
      </c>
      <c r="D24" s="145">
        <f t="shared" ref="D24:F24" si="92">D47+D69+D91+D113+D135+D157</f>
        <v>124</v>
      </c>
      <c r="E24" s="146">
        <f t="shared" si="92"/>
        <v>291</v>
      </c>
      <c r="F24" s="145">
        <f t="shared" si="92"/>
        <v>156</v>
      </c>
      <c r="G24" s="143">
        <f t="shared" si="18"/>
        <v>447</v>
      </c>
      <c r="H24" s="147">
        <f t="shared" si="19"/>
        <v>0.53608247422680411</v>
      </c>
      <c r="I24" s="145">
        <f t="shared" si="20"/>
        <v>225</v>
      </c>
      <c r="J24" s="143">
        <f t="shared" si="21"/>
        <v>672</v>
      </c>
      <c r="K24" s="147">
        <f t="shared" si="22"/>
        <v>0.50335570469798663</v>
      </c>
      <c r="L24" s="145">
        <f t="shared" si="23"/>
        <v>179</v>
      </c>
      <c r="M24" s="143">
        <f t="shared" si="24"/>
        <v>851</v>
      </c>
      <c r="N24" s="147">
        <f t="shared" si="25"/>
        <v>0.26636904761904762</v>
      </c>
      <c r="O24" s="145">
        <f t="shared" si="26"/>
        <v>77</v>
      </c>
      <c r="P24" s="116"/>
      <c r="Q24" s="119"/>
      <c r="R24" s="145">
        <f t="shared" si="27"/>
        <v>168</v>
      </c>
      <c r="S24" s="143">
        <f t="shared" si="28"/>
        <v>1019</v>
      </c>
      <c r="T24" s="147">
        <f t="shared" si="29"/>
        <v>0.19741480611045828</v>
      </c>
      <c r="U24" s="152">
        <f t="shared" si="30"/>
        <v>852</v>
      </c>
      <c r="V24" s="153">
        <f t="shared" si="31"/>
        <v>0.36795023622858181</v>
      </c>
      <c r="X24" s="145">
        <f t="shared" ref="X24:AA24" si="93">X47+X69+X91+X113+X135+X157</f>
        <v>124</v>
      </c>
      <c r="Y24" s="144">
        <f t="shared" si="93"/>
        <v>39</v>
      </c>
      <c r="Z24" s="144">
        <f t="shared" si="93"/>
        <v>85</v>
      </c>
      <c r="AA24" s="144">
        <f t="shared" si="93"/>
        <v>1143</v>
      </c>
      <c r="AB24" s="157">
        <f t="shared" si="33"/>
        <v>0.12168792934249265</v>
      </c>
      <c r="AC24" s="145">
        <f t="shared" ref="AC24:AF24" si="94">AC47+AC69+AC91+AC113+AC135+AC157</f>
        <v>300</v>
      </c>
      <c r="AD24" s="144">
        <f t="shared" si="94"/>
        <v>201</v>
      </c>
      <c r="AE24" s="144">
        <f t="shared" si="94"/>
        <v>99</v>
      </c>
      <c r="AF24" s="144">
        <f t="shared" si="94"/>
        <v>1443</v>
      </c>
      <c r="AG24" s="157">
        <f t="shared" si="35"/>
        <v>0.26246719160104987</v>
      </c>
      <c r="AH24" s="145">
        <f t="shared" ref="AH24:AK24" si="95">AH47+AH69+AH91+AH113+AH135+AH157</f>
        <v>295</v>
      </c>
      <c r="AI24" s="144">
        <f t="shared" si="95"/>
        <v>211</v>
      </c>
      <c r="AJ24" s="144">
        <f t="shared" si="95"/>
        <v>84</v>
      </c>
      <c r="AK24" s="144">
        <f t="shared" si="95"/>
        <v>1738</v>
      </c>
      <c r="AL24" s="157">
        <f t="shared" si="37"/>
        <v>0.20443520443520444</v>
      </c>
      <c r="AM24" s="145">
        <f t="shared" ref="AM24:AP24" si="96">AM47+AM69+AM91+AM113+AM135+AM157</f>
        <v>286</v>
      </c>
      <c r="AN24" s="144">
        <f t="shared" si="96"/>
        <v>147</v>
      </c>
      <c r="AO24" s="144">
        <f t="shared" si="96"/>
        <v>139</v>
      </c>
      <c r="AP24" s="144">
        <f t="shared" si="96"/>
        <v>2024</v>
      </c>
      <c r="AQ24" s="157">
        <f t="shared" si="39"/>
        <v>0.16455696202531644</v>
      </c>
      <c r="AR24" s="145">
        <f t="shared" ref="AR24:AU24" si="97">AR47+AR69+AR91+AR113+AR135+AR157</f>
        <v>272</v>
      </c>
      <c r="AS24" s="144">
        <f t="shared" si="97"/>
        <v>173</v>
      </c>
      <c r="AT24" s="144">
        <f t="shared" si="97"/>
        <v>99</v>
      </c>
      <c r="AU24" s="144">
        <f t="shared" si="97"/>
        <v>2296</v>
      </c>
      <c r="AV24" s="157">
        <f t="shared" si="41"/>
        <v>0.13438735177865613</v>
      </c>
      <c r="AW24" s="152">
        <f t="shared" si="42"/>
        <v>1277</v>
      </c>
      <c r="AX24" s="153">
        <f t="shared" si="43"/>
        <v>0.19050551972602281</v>
      </c>
    </row>
    <row r="25" spans="1:50" s="43" customFormat="1" outlineLevel="1">
      <c r="A25"/>
      <c r="B25" s="40" t="s">
        <v>86</v>
      </c>
      <c r="C25" s="52" t="s">
        <v>94</v>
      </c>
      <c r="D25" s="145">
        <f t="shared" ref="D25:F25" si="98">D48+D70+D92+D114+D136+D158</f>
        <v>565</v>
      </c>
      <c r="E25" s="146">
        <f t="shared" si="98"/>
        <v>3287</v>
      </c>
      <c r="F25" s="145">
        <f t="shared" si="98"/>
        <v>509</v>
      </c>
      <c r="G25" s="143">
        <f t="shared" si="18"/>
        <v>3796</v>
      </c>
      <c r="H25" s="147">
        <f t="shared" si="19"/>
        <v>0.15485244904167933</v>
      </c>
      <c r="I25" s="145">
        <f t="shared" si="20"/>
        <v>529</v>
      </c>
      <c r="J25" s="143">
        <f t="shared" si="21"/>
        <v>4325</v>
      </c>
      <c r="K25" s="147">
        <f t="shared" si="22"/>
        <v>0.1393572181243414</v>
      </c>
      <c r="L25" s="145">
        <f t="shared" si="23"/>
        <v>312</v>
      </c>
      <c r="M25" s="143">
        <f t="shared" si="24"/>
        <v>4637</v>
      </c>
      <c r="N25" s="147">
        <f t="shared" si="25"/>
        <v>7.2138728323699428E-2</v>
      </c>
      <c r="O25" s="145">
        <f t="shared" si="26"/>
        <v>97</v>
      </c>
      <c r="P25" s="117"/>
      <c r="Q25" s="120"/>
      <c r="R25" s="145">
        <f t="shared" si="27"/>
        <v>180</v>
      </c>
      <c r="S25" s="143">
        <f t="shared" si="28"/>
        <v>4817</v>
      </c>
      <c r="T25" s="147">
        <f t="shared" si="29"/>
        <v>3.8818201423334052E-2</v>
      </c>
      <c r="U25" s="152">
        <f t="shared" si="30"/>
        <v>2095</v>
      </c>
      <c r="V25" s="153">
        <f t="shared" si="31"/>
        <v>0.100257241354893</v>
      </c>
      <c r="W25"/>
      <c r="X25" s="145">
        <f t="shared" ref="X25:AA25" si="99">X48+X70+X92+X114+X136+X158</f>
        <v>158</v>
      </c>
      <c r="Y25" s="144">
        <f t="shared" si="99"/>
        <v>5</v>
      </c>
      <c r="Z25" s="144">
        <f t="shared" si="99"/>
        <v>153</v>
      </c>
      <c r="AA25" s="144">
        <f t="shared" si="99"/>
        <v>4975</v>
      </c>
      <c r="AB25" s="157">
        <f t="shared" si="33"/>
        <v>3.2800498235416232E-2</v>
      </c>
      <c r="AC25" s="145">
        <f t="shared" ref="AC25:AF25" si="100">AC48+AC70+AC92+AC114+AC136+AC158</f>
        <v>382</v>
      </c>
      <c r="AD25" s="144">
        <f t="shared" si="100"/>
        <v>133</v>
      </c>
      <c r="AE25" s="144">
        <f t="shared" si="100"/>
        <v>249</v>
      </c>
      <c r="AF25" s="144">
        <f t="shared" si="100"/>
        <v>5357</v>
      </c>
      <c r="AG25" s="157">
        <f t="shared" si="35"/>
        <v>7.6783919597989955E-2</v>
      </c>
      <c r="AH25" s="145">
        <f t="shared" ref="AH25:AK25" si="101">AH48+AH70+AH92+AH114+AH136+AH158</f>
        <v>376</v>
      </c>
      <c r="AI25" s="144">
        <f t="shared" si="101"/>
        <v>135</v>
      </c>
      <c r="AJ25" s="144">
        <f t="shared" si="101"/>
        <v>241</v>
      </c>
      <c r="AK25" s="144">
        <f t="shared" si="101"/>
        <v>5733</v>
      </c>
      <c r="AL25" s="157">
        <f t="shared" si="37"/>
        <v>7.0188538361022956E-2</v>
      </c>
      <c r="AM25" s="145">
        <f t="shared" ref="AM25:AP25" si="102">AM48+AM70+AM92+AM114+AM136+AM158</f>
        <v>364</v>
      </c>
      <c r="AN25" s="144">
        <f t="shared" si="102"/>
        <v>140</v>
      </c>
      <c r="AO25" s="144">
        <f t="shared" si="102"/>
        <v>224</v>
      </c>
      <c r="AP25" s="144">
        <f t="shared" si="102"/>
        <v>6097</v>
      </c>
      <c r="AQ25" s="157">
        <f t="shared" si="39"/>
        <v>6.3492063492063489E-2</v>
      </c>
      <c r="AR25" s="145">
        <f t="shared" ref="AR25:AU25" si="103">AR48+AR70+AR92+AR114+AR136+AR158</f>
        <v>346</v>
      </c>
      <c r="AS25" s="144">
        <f t="shared" si="103"/>
        <v>155</v>
      </c>
      <c r="AT25" s="144">
        <f t="shared" si="103"/>
        <v>191</v>
      </c>
      <c r="AU25" s="144">
        <f t="shared" si="103"/>
        <v>6443</v>
      </c>
      <c r="AV25" s="157">
        <f t="shared" si="41"/>
        <v>5.6749220928325406E-2</v>
      </c>
      <c r="AW25" s="152">
        <f t="shared" si="42"/>
        <v>1626</v>
      </c>
      <c r="AX25" s="153">
        <f t="shared" si="43"/>
        <v>6.6777289734758272E-2</v>
      </c>
    </row>
    <row r="26" spans="1:50" outlineLevel="1">
      <c r="B26" s="40" t="s">
        <v>87</v>
      </c>
      <c r="C26" s="52" t="s">
        <v>94</v>
      </c>
      <c r="D26" s="145">
        <f t="shared" ref="D26:F26" si="104">D49+D71+D93+D115+D137+D159</f>
        <v>371</v>
      </c>
      <c r="E26" s="146">
        <f t="shared" si="104"/>
        <v>426</v>
      </c>
      <c r="F26" s="145">
        <f t="shared" si="104"/>
        <v>291</v>
      </c>
      <c r="G26" s="143">
        <f t="shared" si="18"/>
        <v>717</v>
      </c>
      <c r="H26" s="147">
        <f t="shared" si="19"/>
        <v>0.68309859154929575</v>
      </c>
      <c r="I26" s="145">
        <f t="shared" si="20"/>
        <v>305</v>
      </c>
      <c r="J26" s="143">
        <f t="shared" si="21"/>
        <v>1022</v>
      </c>
      <c r="K26" s="147">
        <f t="shared" si="22"/>
        <v>0.42538354253835425</v>
      </c>
      <c r="L26" s="145">
        <f t="shared" si="23"/>
        <v>159</v>
      </c>
      <c r="M26" s="143">
        <f t="shared" si="24"/>
        <v>1181</v>
      </c>
      <c r="N26" s="147">
        <f t="shared" si="25"/>
        <v>0.15557729941291584</v>
      </c>
      <c r="O26" s="145">
        <f t="shared" si="26"/>
        <v>45</v>
      </c>
      <c r="P26" s="116"/>
      <c r="Q26" s="119"/>
      <c r="R26" s="145">
        <f t="shared" si="27"/>
        <v>76</v>
      </c>
      <c r="S26" s="143">
        <f t="shared" si="28"/>
        <v>1257</v>
      </c>
      <c r="T26" s="147">
        <f t="shared" si="29"/>
        <v>6.4352243861134625E-2</v>
      </c>
      <c r="U26" s="152">
        <f t="shared" si="30"/>
        <v>1202</v>
      </c>
      <c r="V26" s="153">
        <f t="shared" si="31"/>
        <v>0.31063396851458691</v>
      </c>
      <c r="X26" s="145">
        <f t="shared" ref="X26:AA26" si="105">X49+X71+X93+X115+X137+X159</f>
        <v>63</v>
      </c>
      <c r="Y26" s="144">
        <f t="shared" si="105"/>
        <v>52</v>
      </c>
      <c r="Z26" s="144">
        <f t="shared" si="105"/>
        <v>11</v>
      </c>
      <c r="AA26" s="144">
        <f t="shared" si="105"/>
        <v>1320</v>
      </c>
      <c r="AB26" s="157">
        <f t="shared" si="33"/>
        <v>5.0119331742243436E-2</v>
      </c>
      <c r="AC26" s="145">
        <f t="shared" ref="AC26:AF26" si="106">AC49+AC71+AC93+AC115+AC137+AC159</f>
        <v>152</v>
      </c>
      <c r="AD26" s="144">
        <f t="shared" si="106"/>
        <v>67</v>
      </c>
      <c r="AE26" s="144">
        <f t="shared" si="106"/>
        <v>85</v>
      </c>
      <c r="AF26" s="144">
        <f t="shared" si="106"/>
        <v>1472</v>
      </c>
      <c r="AG26" s="157">
        <f t="shared" si="35"/>
        <v>0.11515151515151516</v>
      </c>
      <c r="AH26" s="145">
        <f t="shared" ref="AH26:AK26" si="107">AH49+AH71+AH93+AH115+AH137+AH159</f>
        <v>150</v>
      </c>
      <c r="AI26" s="144">
        <f t="shared" si="107"/>
        <v>50</v>
      </c>
      <c r="AJ26" s="144">
        <f t="shared" si="107"/>
        <v>100</v>
      </c>
      <c r="AK26" s="144">
        <f t="shared" si="107"/>
        <v>1622</v>
      </c>
      <c r="AL26" s="157">
        <f t="shared" si="37"/>
        <v>0.10190217391304347</v>
      </c>
      <c r="AM26" s="145">
        <f t="shared" ref="AM26:AP26" si="108">AM49+AM71+AM93+AM115+AM137+AM159</f>
        <v>145</v>
      </c>
      <c r="AN26" s="144">
        <f t="shared" si="108"/>
        <v>35</v>
      </c>
      <c r="AO26" s="144">
        <f t="shared" si="108"/>
        <v>110</v>
      </c>
      <c r="AP26" s="144">
        <f t="shared" si="108"/>
        <v>1767</v>
      </c>
      <c r="AQ26" s="157">
        <f t="shared" si="39"/>
        <v>8.9395807644882863E-2</v>
      </c>
      <c r="AR26" s="145">
        <f t="shared" ref="AR26:AU26" si="109">AR49+AR71+AR93+AR115+AR137+AR159</f>
        <v>138</v>
      </c>
      <c r="AS26" s="144">
        <f t="shared" si="109"/>
        <v>38</v>
      </c>
      <c r="AT26" s="144">
        <f t="shared" si="109"/>
        <v>100</v>
      </c>
      <c r="AU26" s="144">
        <f t="shared" si="109"/>
        <v>1905</v>
      </c>
      <c r="AV26" s="157">
        <f t="shared" si="41"/>
        <v>7.8098471986417659E-2</v>
      </c>
      <c r="AW26" s="152">
        <f t="shared" si="42"/>
        <v>648</v>
      </c>
      <c r="AX26" s="153">
        <f t="shared" si="43"/>
        <v>9.6049737026834059E-2</v>
      </c>
    </row>
    <row r="27" spans="1:50" ht="15" customHeight="1" outlineLevel="1">
      <c r="B27" s="40" t="s">
        <v>88</v>
      </c>
      <c r="C27" s="52" t="s">
        <v>94</v>
      </c>
      <c r="D27" s="145">
        <f t="shared" ref="D27:F27" si="110">D50+D72+D94+D116+D138+D160</f>
        <v>0</v>
      </c>
      <c r="E27" s="146">
        <f t="shared" si="110"/>
        <v>0</v>
      </c>
      <c r="F27" s="145">
        <f t="shared" si="110"/>
        <v>0</v>
      </c>
      <c r="G27" s="143">
        <f t="shared" si="18"/>
        <v>0</v>
      </c>
      <c r="H27" s="147">
        <f t="shared" si="19"/>
        <v>0</v>
      </c>
      <c r="I27" s="145">
        <f t="shared" si="20"/>
        <v>2</v>
      </c>
      <c r="J27" s="143">
        <f t="shared" si="21"/>
        <v>2</v>
      </c>
      <c r="K27" s="147">
        <f t="shared" si="22"/>
        <v>0</v>
      </c>
      <c r="L27" s="145">
        <f t="shared" si="23"/>
        <v>18</v>
      </c>
      <c r="M27" s="143">
        <f t="shared" si="24"/>
        <v>20</v>
      </c>
      <c r="N27" s="147">
        <f t="shared" si="25"/>
        <v>9</v>
      </c>
      <c r="O27" s="145">
        <f t="shared" si="26"/>
        <v>3</v>
      </c>
      <c r="P27" s="121"/>
      <c r="Q27" s="122"/>
      <c r="R27" s="145">
        <f t="shared" si="27"/>
        <v>12</v>
      </c>
      <c r="S27" s="143">
        <f t="shared" si="28"/>
        <v>32</v>
      </c>
      <c r="T27" s="147">
        <f t="shared" si="29"/>
        <v>0.6</v>
      </c>
      <c r="U27" s="152">
        <f t="shared" si="30"/>
        <v>32</v>
      </c>
      <c r="V27" s="153">
        <f t="shared" si="31"/>
        <v>0</v>
      </c>
      <c r="X27" s="145">
        <f t="shared" ref="X27:AA27" si="111">X50+X72+X94+X116+X138+X160</f>
        <v>20</v>
      </c>
      <c r="Y27" s="144">
        <f t="shared" si="111"/>
        <v>5</v>
      </c>
      <c r="Z27" s="144">
        <f t="shared" si="111"/>
        <v>15</v>
      </c>
      <c r="AA27" s="144">
        <f t="shared" si="111"/>
        <v>52</v>
      </c>
      <c r="AB27" s="157">
        <f t="shared" si="33"/>
        <v>0.625</v>
      </c>
      <c r="AC27" s="145">
        <f t="shared" ref="AC27:AF27" si="112">AC50+AC72+AC94+AC116+AC138+AC160</f>
        <v>58</v>
      </c>
      <c r="AD27" s="144">
        <f t="shared" si="112"/>
        <v>23</v>
      </c>
      <c r="AE27" s="144">
        <f t="shared" si="112"/>
        <v>35</v>
      </c>
      <c r="AF27" s="144">
        <f t="shared" si="112"/>
        <v>110</v>
      </c>
      <c r="AG27" s="157">
        <f t="shared" si="35"/>
        <v>1.1153846153846154</v>
      </c>
      <c r="AH27" s="145">
        <f t="shared" ref="AH27:AK27" si="113">AH50+AH72+AH94+AH116+AH138+AH160</f>
        <v>58</v>
      </c>
      <c r="AI27" s="144">
        <f t="shared" si="113"/>
        <v>23</v>
      </c>
      <c r="AJ27" s="144">
        <f t="shared" si="113"/>
        <v>35</v>
      </c>
      <c r="AK27" s="144">
        <f t="shared" si="113"/>
        <v>168</v>
      </c>
      <c r="AL27" s="157">
        <f t="shared" si="37"/>
        <v>0.52727272727272723</v>
      </c>
      <c r="AM27" s="145">
        <f t="shared" ref="AM27:AP27" si="114">AM50+AM72+AM94+AM116+AM138+AM160</f>
        <v>56</v>
      </c>
      <c r="AN27" s="144">
        <f t="shared" si="114"/>
        <v>16</v>
      </c>
      <c r="AO27" s="144">
        <f t="shared" si="114"/>
        <v>40</v>
      </c>
      <c r="AP27" s="144">
        <f t="shared" si="114"/>
        <v>224</v>
      </c>
      <c r="AQ27" s="157">
        <f t="shared" si="39"/>
        <v>0.33333333333333331</v>
      </c>
      <c r="AR27" s="145">
        <f t="shared" ref="AR27:AU27" si="115">AR50+AR72+AR94+AR116+AR138+AR160</f>
        <v>54</v>
      </c>
      <c r="AS27" s="144">
        <f t="shared" si="115"/>
        <v>14</v>
      </c>
      <c r="AT27" s="144">
        <f t="shared" si="115"/>
        <v>40</v>
      </c>
      <c r="AU27" s="144">
        <f t="shared" si="115"/>
        <v>278</v>
      </c>
      <c r="AV27" s="157">
        <f t="shared" si="41"/>
        <v>0.24107142857142858</v>
      </c>
      <c r="AW27" s="152">
        <f t="shared" si="42"/>
        <v>246</v>
      </c>
      <c r="AX27" s="153">
        <f t="shared" si="43"/>
        <v>0.52058381324609027</v>
      </c>
    </row>
    <row r="28" spans="1:50" ht="15" customHeight="1" outlineLevel="1">
      <c r="B28" s="339" t="s">
        <v>95</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62"/>
    </row>
    <row r="29" spans="1:50" ht="15" customHeight="1" outlineLevel="1">
      <c r="B29" s="40" t="s">
        <v>114</v>
      </c>
      <c r="C29" s="38" t="s">
        <v>94</v>
      </c>
      <c r="D29" s="145">
        <f>SUM(D14:D27)</f>
        <v>18237</v>
      </c>
      <c r="E29" s="145">
        <f>SUM(E14:E27)</f>
        <v>246732</v>
      </c>
      <c r="F29" s="145">
        <f>SUM(F14:F27)</f>
        <v>16578</v>
      </c>
      <c r="G29" s="145">
        <f>SUM(G14:G27)</f>
        <v>263310</v>
      </c>
      <c r="H29" s="149">
        <f>IFERROR((G29-E29)/E29,0)</f>
        <v>6.7190311755264825E-2</v>
      </c>
      <c r="I29" s="145">
        <f>SUM(I14:I27)</f>
        <v>15638</v>
      </c>
      <c r="J29" s="145">
        <f>SUM(J14:J27)</f>
        <v>278948</v>
      </c>
      <c r="K29" s="149">
        <f t="shared" si="3"/>
        <v>5.9390072538072991E-2</v>
      </c>
      <c r="L29" s="145">
        <f>SUM(L14:L27)</f>
        <v>11190</v>
      </c>
      <c r="M29" s="145">
        <f>SUM(M14:M27)</f>
        <v>290138</v>
      </c>
      <c r="N29" s="149">
        <f t="shared" si="5"/>
        <v>4.011500351319959E-2</v>
      </c>
      <c r="O29" s="145">
        <f>SUM(O14:O27)</f>
        <v>4375</v>
      </c>
      <c r="P29" s="118"/>
      <c r="Q29" s="126"/>
      <c r="R29" s="145">
        <f>SUM(R14:R27)</f>
        <v>7687</v>
      </c>
      <c r="S29" s="145">
        <f>SUM(S14:S27)</f>
        <v>297825</v>
      </c>
      <c r="T29" s="149">
        <f t="shared" si="7"/>
        <v>2.6494288924580715E-2</v>
      </c>
      <c r="U29" s="145">
        <f>SUM(U14:U27)</f>
        <v>69330</v>
      </c>
      <c r="V29" s="153">
        <f>IFERROR((S29/E29)^(1/4)-1,0)</f>
        <v>4.817529128678677E-2</v>
      </c>
      <c r="X29" s="145">
        <f>SUM(X14:X27)</f>
        <v>5500</v>
      </c>
      <c r="Y29" s="145">
        <f>SUM(Y14:Y27)</f>
        <v>4823</v>
      </c>
      <c r="Z29" s="145">
        <f>SUM(Z14:Z27)</f>
        <v>677</v>
      </c>
      <c r="AA29" s="145">
        <f>SUM(AA14:AA27)</f>
        <v>303325</v>
      </c>
      <c r="AB29" s="156">
        <f>IFERROR((AA29-S29)/S29,0)</f>
        <v>1.8467220683287166E-2</v>
      </c>
      <c r="AC29" s="145">
        <f>SUM(AC14:AC27)</f>
        <v>13300</v>
      </c>
      <c r="AD29" s="145">
        <f>SUM(AD14:AD27)</f>
        <v>12266</v>
      </c>
      <c r="AE29" s="145">
        <f>SUM(AE14:AE27)</f>
        <v>1034</v>
      </c>
      <c r="AF29" s="145">
        <f>SUM(AF14:AF27)</f>
        <v>316625</v>
      </c>
      <c r="AG29" s="156">
        <f t="shared" si="11"/>
        <v>4.3847358443913291E-2</v>
      </c>
      <c r="AH29" s="145">
        <f>SUM(AH14:AH27)</f>
        <v>13100</v>
      </c>
      <c r="AI29" s="145">
        <f>SUM(AI14:AI27)</f>
        <v>12105</v>
      </c>
      <c r="AJ29" s="145">
        <f>SUM(AJ14:AJ27)</f>
        <v>995</v>
      </c>
      <c r="AK29" s="145">
        <f>SUM(AK14:AK27)</f>
        <v>329725</v>
      </c>
      <c r="AL29" s="156">
        <f t="shared" si="12"/>
        <v>4.1373864982234505E-2</v>
      </c>
      <c r="AM29" s="145">
        <f>SUM(AM14:AM27)</f>
        <v>12676</v>
      </c>
      <c r="AN29" s="145">
        <f>SUM(AN14:AN27)</f>
        <v>11454</v>
      </c>
      <c r="AO29" s="145">
        <f>SUM(AO14:AO27)</f>
        <v>1222</v>
      </c>
      <c r="AP29" s="145">
        <f>SUM(AP14:AP27)</f>
        <v>342401</v>
      </c>
      <c r="AQ29" s="156">
        <f t="shared" si="13"/>
        <v>3.8444158010463268E-2</v>
      </c>
      <c r="AR29" s="145">
        <f>SUM(AR14:AR27)</f>
        <v>12055</v>
      </c>
      <c r="AS29" s="145">
        <f>SUM(AS14:AS27)</f>
        <v>10976</v>
      </c>
      <c r="AT29" s="145">
        <f>SUM(AT14:AT27)</f>
        <v>1079</v>
      </c>
      <c r="AU29" s="145">
        <f>SUM(AU14:AU27)</f>
        <v>354456</v>
      </c>
      <c r="AV29" s="156">
        <f t="shared" si="14"/>
        <v>3.5207256988151317E-2</v>
      </c>
      <c r="AW29" s="145">
        <f>SUM(AW14:AW27)</f>
        <v>56631</v>
      </c>
      <c r="AX29" s="153">
        <f t="shared" si="16"/>
        <v>3.9713137172586732E-2</v>
      </c>
    </row>
    <row r="30" spans="1:50" ht="15" customHeight="1">
      <c r="R30" s="43"/>
    </row>
    <row r="31" spans="1:50" ht="15" customHeight="1">
      <c r="R31" s="43"/>
    </row>
    <row r="32" spans="1:50" ht="15.6">
      <c r="B32" s="332" t="s">
        <v>92</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row>
    <row r="33" spans="1:50" ht="5.45" customHeight="1" outlineLevel="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spans="1:50" outlineLevel="1">
      <c r="B34" s="364"/>
      <c r="C34" s="344" t="s">
        <v>93</v>
      </c>
      <c r="D34" s="347" t="s">
        <v>106</v>
      </c>
      <c r="E34" s="348"/>
      <c r="F34" s="348"/>
      <c r="G34" s="348"/>
      <c r="H34" s="348"/>
      <c r="I34" s="348"/>
      <c r="J34" s="348"/>
      <c r="K34" s="348"/>
      <c r="L34" s="348"/>
      <c r="M34" s="348"/>
      <c r="N34" s="348"/>
      <c r="O34" s="348"/>
      <c r="P34" s="348"/>
      <c r="Q34" s="349"/>
      <c r="R34" s="347"/>
      <c r="S34" s="348"/>
      <c r="T34" s="349"/>
      <c r="U34" s="355" t="str">
        <f xml:space="preserve"> D35&amp;" - "&amp;R35</f>
        <v>2019 - 2023</v>
      </c>
      <c r="V34" s="356"/>
      <c r="X34" s="347" t="s">
        <v>107</v>
      </c>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9"/>
    </row>
    <row r="35" spans="1:50" outlineLevel="1">
      <c r="B35" s="365"/>
      <c r="C35" s="345"/>
      <c r="D35" s="347">
        <f>$C$3-5</f>
        <v>2019</v>
      </c>
      <c r="E35" s="349"/>
      <c r="F35" s="347">
        <f>$C$3-4</f>
        <v>2020</v>
      </c>
      <c r="G35" s="348"/>
      <c r="H35" s="349"/>
      <c r="I35" s="347">
        <f>$C$3-3</f>
        <v>2021</v>
      </c>
      <c r="J35" s="348"/>
      <c r="K35" s="349"/>
      <c r="L35" s="347">
        <f>$C$3-2</f>
        <v>2022</v>
      </c>
      <c r="M35" s="348"/>
      <c r="N35" s="349"/>
      <c r="O35" s="347" t="str">
        <f>$C$3-1&amp;""&amp;" ("&amp;"Σεπ"&amp;")"</f>
        <v>2023 (Σεπ)</v>
      </c>
      <c r="P35" s="348"/>
      <c r="Q35" s="349"/>
      <c r="R35" s="347">
        <f>$C$3-1</f>
        <v>2023</v>
      </c>
      <c r="S35" s="348"/>
      <c r="T35" s="349"/>
      <c r="U35" s="357"/>
      <c r="V35" s="358"/>
      <c r="X35" s="347">
        <f>$C$3</f>
        <v>2024</v>
      </c>
      <c r="Y35" s="348"/>
      <c r="Z35" s="348"/>
      <c r="AA35" s="348"/>
      <c r="AB35" s="349"/>
      <c r="AC35" s="347">
        <f>$C$3+1</f>
        <v>2025</v>
      </c>
      <c r="AD35" s="348"/>
      <c r="AE35" s="348"/>
      <c r="AF35" s="348"/>
      <c r="AG35" s="349"/>
      <c r="AH35" s="347">
        <f>$C$3+2</f>
        <v>2026</v>
      </c>
      <c r="AI35" s="348"/>
      <c r="AJ35" s="348"/>
      <c r="AK35" s="348"/>
      <c r="AL35" s="349"/>
      <c r="AM35" s="347">
        <f>$C$3+3</f>
        <v>2027</v>
      </c>
      <c r="AN35" s="348"/>
      <c r="AO35" s="348"/>
      <c r="AP35" s="348"/>
      <c r="AQ35" s="349"/>
      <c r="AR35" s="347">
        <f>$C$3+4</f>
        <v>2028</v>
      </c>
      <c r="AS35" s="348"/>
      <c r="AT35" s="348"/>
      <c r="AU35" s="348"/>
      <c r="AV35" s="349"/>
      <c r="AW35" s="337" t="str">
        <f>X35&amp;" - "&amp;AR35</f>
        <v>2024 - 2028</v>
      </c>
      <c r="AX35" s="363"/>
    </row>
    <row r="36" spans="1:50" ht="43.5" outlineLevel="1">
      <c r="B36" s="366"/>
      <c r="C36" s="346"/>
      <c r="D36" s="54" t="s">
        <v>108</v>
      </c>
      <c r="E36" s="55" t="s">
        <v>109</v>
      </c>
      <c r="F36" s="54" t="s">
        <v>108</v>
      </c>
      <c r="G36" s="9" t="s">
        <v>109</v>
      </c>
      <c r="H36" s="55" t="s">
        <v>110</v>
      </c>
      <c r="I36" s="54" t="s">
        <v>108</v>
      </c>
      <c r="J36" s="9" t="s">
        <v>109</v>
      </c>
      <c r="K36" s="55" t="s">
        <v>110</v>
      </c>
      <c r="L36" s="54" t="s">
        <v>108</v>
      </c>
      <c r="M36" s="9" t="s">
        <v>109</v>
      </c>
      <c r="N36" s="55" t="s">
        <v>110</v>
      </c>
      <c r="O36" s="54" t="s">
        <v>108</v>
      </c>
      <c r="P36" s="9" t="s">
        <v>109</v>
      </c>
      <c r="Q36" s="55" t="s">
        <v>110</v>
      </c>
      <c r="R36" s="54" t="s">
        <v>108</v>
      </c>
      <c r="S36" s="9" t="s">
        <v>109</v>
      </c>
      <c r="T36" s="55" t="s">
        <v>110</v>
      </c>
      <c r="U36" s="9" t="s">
        <v>111</v>
      </c>
      <c r="V36" s="48" t="s">
        <v>112</v>
      </c>
      <c r="X36" s="54" t="s">
        <v>124</v>
      </c>
      <c r="Y36" s="87" t="s">
        <v>125</v>
      </c>
      <c r="Z36" s="87" t="s">
        <v>126</v>
      </c>
      <c r="AA36" s="9" t="s">
        <v>127</v>
      </c>
      <c r="AB36" s="55" t="s">
        <v>110</v>
      </c>
      <c r="AC36" s="54" t="s">
        <v>124</v>
      </c>
      <c r="AD36" s="87" t="s">
        <v>125</v>
      </c>
      <c r="AE36" s="87" t="s">
        <v>126</v>
      </c>
      <c r="AF36" s="9" t="s">
        <v>127</v>
      </c>
      <c r="AG36" s="55" t="s">
        <v>110</v>
      </c>
      <c r="AH36" s="54" t="s">
        <v>124</v>
      </c>
      <c r="AI36" s="87" t="s">
        <v>125</v>
      </c>
      <c r="AJ36" s="87" t="s">
        <v>126</v>
      </c>
      <c r="AK36" s="9" t="s">
        <v>127</v>
      </c>
      <c r="AL36" s="55" t="s">
        <v>110</v>
      </c>
      <c r="AM36" s="54" t="s">
        <v>124</v>
      </c>
      <c r="AN36" s="87" t="s">
        <v>125</v>
      </c>
      <c r="AO36" s="87" t="s">
        <v>126</v>
      </c>
      <c r="AP36" s="9" t="s">
        <v>127</v>
      </c>
      <c r="AQ36" s="55" t="s">
        <v>110</v>
      </c>
      <c r="AR36" s="54" t="s">
        <v>124</v>
      </c>
      <c r="AS36" s="87" t="s">
        <v>125</v>
      </c>
      <c r="AT36" s="87" t="s">
        <v>126</v>
      </c>
      <c r="AU36" s="9" t="s">
        <v>127</v>
      </c>
      <c r="AV36" s="55" t="s">
        <v>110</v>
      </c>
      <c r="AW36" s="54" t="s">
        <v>111</v>
      </c>
      <c r="AX36" s="281" t="s">
        <v>112</v>
      </c>
    </row>
    <row r="37" spans="1:50" outlineLevel="1">
      <c r="B37" s="40" t="s">
        <v>74</v>
      </c>
      <c r="C37" s="52" t="s">
        <v>94</v>
      </c>
      <c r="D37" s="58">
        <v>4810</v>
      </c>
      <c r="E37" s="59">
        <v>113339</v>
      </c>
      <c r="F37" s="58">
        <v>4458</v>
      </c>
      <c r="G37" s="132">
        <f t="shared" ref="G37" si="116">E37+F37</f>
        <v>117797</v>
      </c>
      <c r="H37" s="157">
        <f t="shared" ref="H37" si="117">IFERROR((G37-E37)/E37,0)</f>
        <v>3.9333327451274498E-2</v>
      </c>
      <c r="I37" s="58">
        <v>3931</v>
      </c>
      <c r="J37" s="132">
        <f t="shared" ref="J37" si="118">G37+I37</f>
        <v>121728</v>
      </c>
      <c r="K37" s="157">
        <f t="shared" ref="K37:K52" si="119">IFERROR((J37-G37)/G37,0)</f>
        <v>3.337096870039135E-2</v>
      </c>
      <c r="L37" s="58">
        <v>3616</v>
      </c>
      <c r="M37" s="132">
        <f t="shared" ref="M37" si="120">J37+L37</f>
        <v>125344</v>
      </c>
      <c r="N37" s="157">
        <f t="shared" ref="N37:N52" si="121">IFERROR((M37-J37)/J37,0)</f>
        <v>2.9705573080967402E-2</v>
      </c>
      <c r="O37" s="58">
        <v>1687</v>
      </c>
      <c r="P37" s="30"/>
      <c r="Q37" s="123"/>
      <c r="R37" s="58">
        <v>2840</v>
      </c>
      <c r="S37" s="132">
        <f t="shared" ref="S37" si="122">M37+R37</f>
        <v>128184</v>
      </c>
      <c r="T37" s="157">
        <f t="shared" ref="T37:T52" si="123">IFERROR((S37-M37)/M37,0)</f>
        <v>2.2657646157773808E-2</v>
      </c>
      <c r="U37" s="152">
        <f t="shared" ref="U37" si="124">D37+F37+I37+L37+R37</f>
        <v>19655</v>
      </c>
      <c r="V37" s="153">
        <f t="shared" ref="V37" si="125">IFERROR((S37/E37)^(1/4)-1,0)</f>
        <v>3.1249167097461505E-2</v>
      </c>
      <c r="X37" s="158">
        <f>Y37+Z37</f>
        <v>1937</v>
      </c>
      <c r="Y37" s="6">
        <v>1923</v>
      </c>
      <c r="Z37" s="6">
        <v>14</v>
      </c>
      <c r="AA37" s="132">
        <f t="shared" ref="AA37" si="126">S37+X37</f>
        <v>130121</v>
      </c>
      <c r="AB37" s="157">
        <f t="shared" ref="AB37" si="127">IFERROR((AA37-S37)/S37,0)</f>
        <v>1.5111090307682706E-2</v>
      </c>
      <c r="AC37" s="158">
        <f>AD37+AE37</f>
        <v>4768</v>
      </c>
      <c r="AD37" s="6">
        <v>4738</v>
      </c>
      <c r="AE37" s="6">
        <v>30</v>
      </c>
      <c r="AF37" s="132">
        <f t="shared" ref="AF37" si="128">AA37+AC37</f>
        <v>134889</v>
      </c>
      <c r="AG37" s="147">
        <f t="shared" ref="AG37:AG52" si="129">IFERROR((AF37-AA37)/AA37,0)</f>
        <v>3.6642817070265371E-2</v>
      </c>
      <c r="AH37" s="158">
        <f>AI37+AJ37</f>
        <v>4701</v>
      </c>
      <c r="AI37" s="6">
        <v>4676</v>
      </c>
      <c r="AJ37" s="6">
        <v>25</v>
      </c>
      <c r="AK37" s="132">
        <f t="shared" ref="AK37" si="130">AF37+AH37</f>
        <v>139590</v>
      </c>
      <c r="AL37" s="147">
        <f t="shared" ref="AL37:AL52" si="131">IFERROR((AK37-AF37)/AF37,0)</f>
        <v>3.4850877388074637E-2</v>
      </c>
      <c r="AM37" s="158">
        <f>AN37+AO37</f>
        <v>4545</v>
      </c>
      <c r="AN37" s="6">
        <v>4520</v>
      </c>
      <c r="AO37" s="6">
        <v>25</v>
      </c>
      <c r="AP37" s="132">
        <f t="shared" ref="AP37" si="132">AK37+AM37</f>
        <v>144135</v>
      </c>
      <c r="AQ37" s="147">
        <f t="shared" ref="AQ37:AQ52" si="133">IFERROR((AP37-AK37)/AK37,0)</f>
        <v>3.2559638942617666E-2</v>
      </c>
      <c r="AR37" s="158">
        <f>AS37+AT37</f>
        <v>4325</v>
      </c>
      <c r="AS37" s="6">
        <v>4300</v>
      </c>
      <c r="AT37" s="6">
        <v>25</v>
      </c>
      <c r="AU37" s="132">
        <f t="shared" ref="AU37" si="134">AP37+AR37</f>
        <v>148460</v>
      </c>
      <c r="AV37" s="147">
        <f t="shared" ref="AV37:AV52" si="135">IFERROR((AU37-AP37)/AP37,0)</f>
        <v>3.0006591043119299E-2</v>
      </c>
      <c r="AW37" s="152">
        <f t="shared" ref="AW37" si="136">X37+AC37+AH37+AM37+AR37</f>
        <v>20276</v>
      </c>
      <c r="AX37" s="153">
        <f t="shared" ref="AX37:AX52" si="137">IFERROR((AU37/AA37)^(1/4)-1,0)</f>
        <v>3.3511982039913457E-2</v>
      </c>
    </row>
    <row r="38" spans="1:50" outlineLevel="1">
      <c r="B38" s="40" t="s">
        <v>75</v>
      </c>
      <c r="C38" s="52" t="s">
        <v>94</v>
      </c>
      <c r="D38" s="58">
        <v>837</v>
      </c>
      <c r="E38" s="59">
        <v>2998</v>
      </c>
      <c r="F38" s="58">
        <v>853</v>
      </c>
      <c r="G38" s="132">
        <f t="shared" ref="G38:G50" si="138">E38+F38</f>
        <v>3851</v>
      </c>
      <c r="H38" s="157">
        <f t="shared" ref="H38:H50" si="139">IFERROR((G38-E38)/E38,0)</f>
        <v>0.28452301534356239</v>
      </c>
      <c r="I38" s="58">
        <v>856</v>
      </c>
      <c r="J38" s="132">
        <f t="shared" ref="J38:J50" si="140">G38+I38</f>
        <v>4707</v>
      </c>
      <c r="K38" s="157">
        <f t="shared" ref="K38:K50" si="141">IFERROR((J38-G38)/G38,0)</f>
        <v>0.22227992729161256</v>
      </c>
      <c r="L38" s="58">
        <v>424</v>
      </c>
      <c r="M38" s="132">
        <f t="shared" ref="M38:M50" si="142">J38+L38</f>
        <v>5131</v>
      </c>
      <c r="N38" s="157">
        <f t="shared" ref="N38:N50" si="143">IFERROR((M38-J38)/J38,0)</f>
        <v>9.0078606330996389E-2</v>
      </c>
      <c r="O38" s="58">
        <v>94</v>
      </c>
      <c r="P38" s="30"/>
      <c r="Q38" s="123"/>
      <c r="R38" s="58">
        <v>177</v>
      </c>
      <c r="S38" s="132">
        <f t="shared" ref="S38:S50" si="144">M38+R38</f>
        <v>5308</v>
      </c>
      <c r="T38" s="157">
        <f t="shared" ref="T38:T50" si="145">IFERROR((S38-M38)/M38,0)</f>
        <v>3.4496199571233677E-2</v>
      </c>
      <c r="U38" s="152">
        <f t="shared" ref="U38:U50" si="146">D38+F38+I38+L38+R38</f>
        <v>3147</v>
      </c>
      <c r="V38" s="153">
        <f t="shared" ref="V38:V50" si="147">IFERROR((S38/E38)^(1/4)-1,0)</f>
        <v>0.15351918351707106</v>
      </c>
      <c r="X38" s="158">
        <f t="shared" ref="X38:X50" si="148">Y38+Z38</f>
        <v>173</v>
      </c>
      <c r="Y38" s="6">
        <v>122</v>
      </c>
      <c r="Z38" s="6">
        <v>51</v>
      </c>
      <c r="AA38" s="132">
        <f t="shared" ref="AA38:AA50" si="149">S38+X38</f>
        <v>5481</v>
      </c>
      <c r="AB38" s="157">
        <f t="shared" ref="AB38:AB50" si="150">IFERROR((AA38-S38)/S38,0)</f>
        <v>3.2592313489073099E-2</v>
      </c>
      <c r="AC38" s="158">
        <f t="shared" ref="AC38:AC50" si="151">AD38+AE38</f>
        <v>431</v>
      </c>
      <c r="AD38" s="6">
        <v>372</v>
      </c>
      <c r="AE38" s="6">
        <v>59</v>
      </c>
      <c r="AF38" s="132">
        <f t="shared" ref="AF38:AF50" si="152">AA38+AC38</f>
        <v>5912</v>
      </c>
      <c r="AG38" s="147">
        <f t="shared" ref="AG38:AG50" si="153">IFERROR((AF38-AA38)/AA38,0)</f>
        <v>7.8635285531837254E-2</v>
      </c>
      <c r="AH38" s="158">
        <f t="shared" ref="AH38:AH50" si="154">AI38+AJ38</f>
        <v>424</v>
      </c>
      <c r="AI38" s="6">
        <v>365</v>
      </c>
      <c r="AJ38" s="6">
        <v>59</v>
      </c>
      <c r="AK38" s="132">
        <f t="shared" ref="AK38:AK50" si="155">AF38+AH38</f>
        <v>6336</v>
      </c>
      <c r="AL38" s="147">
        <f t="shared" ref="AL38:AL50" si="156">IFERROR((AK38-AF38)/AF38,0)</f>
        <v>7.1718538565629222E-2</v>
      </c>
      <c r="AM38" s="158">
        <f t="shared" ref="AM38:AM50" si="157">AN38+AO38</f>
        <v>410</v>
      </c>
      <c r="AN38" s="6">
        <v>317</v>
      </c>
      <c r="AO38" s="6">
        <v>93</v>
      </c>
      <c r="AP38" s="132">
        <f t="shared" ref="AP38:AP50" si="158">AK38+AM38</f>
        <v>6746</v>
      </c>
      <c r="AQ38" s="147">
        <f t="shared" ref="AQ38:AQ50" si="159">IFERROR((AP38-AK38)/AK38,0)</f>
        <v>6.4709595959595953E-2</v>
      </c>
      <c r="AR38" s="158">
        <f t="shared" ref="AR38:AR50" si="160">AS38+AT38</f>
        <v>390</v>
      </c>
      <c r="AS38" s="6">
        <v>306</v>
      </c>
      <c r="AT38" s="6">
        <v>84</v>
      </c>
      <c r="AU38" s="132">
        <f t="shared" ref="AU38:AU50" si="161">AP38+AR38</f>
        <v>7136</v>
      </c>
      <c r="AV38" s="147">
        <f t="shared" ref="AV38:AV50" si="162">IFERROR((AU38-AP38)/AP38,0)</f>
        <v>5.7812036762525942E-2</v>
      </c>
      <c r="AW38" s="152">
        <f t="shared" ref="AW38:AW50" si="163">X38+AC38+AH38+AM38+AR38</f>
        <v>1828</v>
      </c>
      <c r="AX38" s="153">
        <f t="shared" ref="AX38:AX50" si="164">IFERROR((AU38/AA38)^(1/4)-1,0)</f>
        <v>6.8190619514596484E-2</v>
      </c>
    </row>
    <row r="39" spans="1:50" outlineLevel="1">
      <c r="B39" s="40" t="s">
        <v>76</v>
      </c>
      <c r="C39" s="52" t="s">
        <v>94</v>
      </c>
      <c r="D39" s="58">
        <v>823</v>
      </c>
      <c r="E39" s="59">
        <v>3561</v>
      </c>
      <c r="F39" s="58">
        <v>672</v>
      </c>
      <c r="G39" s="132">
        <f t="shared" si="138"/>
        <v>4233</v>
      </c>
      <c r="H39" s="157">
        <f t="shared" si="139"/>
        <v>0.18871103622577928</v>
      </c>
      <c r="I39" s="58">
        <v>923</v>
      </c>
      <c r="J39" s="132">
        <f t="shared" si="140"/>
        <v>5156</v>
      </c>
      <c r="K39" s="157">
        <f t="shared" si="141"/>
        <v>0.21804866524923222</v>
      </c>
      <c r="L39" s="58">
        <v>510</v>
      </c>
      <c r="M39" s="132">
        <f t="shared" si="142"/>
        <v>5666</v>
      </c>
      <c r="N39" s="157">
        <f t="shared" si="143"/>
        <v>9.8913886733902251E-2</v>
      </c>
      <c r="O39" s="58">
        <v>146</v>
      </c>
      <c r="P39" s="30"/>
      <c r="Q39" s="123"/>
      <c r="R39" s="58">
        <v>308</v>
      </c>
      <c r="S39" s="132">
        <f t="shared" si="144"/>
        <v>5974</v>
      </c>
      <c r="T39" s="157">
        <f t="shared" si="145"/>
        <v>5.4359336392516763E-2</v>
      </c>
      <c r="U39" s="152">
        <f t="shared" si="146"/>
        <v>3236</v>
      </c>
      <c r="V39" s="153">
        <f t="shared" si="147"/>
        <v>0.13808136213633349</v>
      </c>
      <c r="X39" s="158">
        <f t="shared" si="148"/>
        <v>231</v>
      </c>
      <c r="Y39" s="6">
        <v>173</v>
      </c>
      <c r="Z39" s="6">
        <v>58</v>
      </c>
      <c r="AA39" s="132">
        <f t="shared" si="149"/>
        <v>6205</v>
      </c>
      <c r="AB39" s="157">
        <f t="shared" si="150"/>
        <v>3.866755942417141E-2</v>
      </c>
      <c r="AC39" s="158">
        <f t="shared" si="151"/>
        <v>569</v>
      </c>
      <c r="AD39" s="6">
        <v>457</v>
      </c>
      <c r="AE39" s="6">
        <v>112</v>
      </c>
      <c r="AF39" s="132">
        <f t="shared" si="152"/>
        <v>6774</v>
      </c>
      <c r="AG39" s="147">
        <f t="shared" si="153"/>
        <v>9.1700241740531832E-2</v>
      </c>
      <c r="AH39" s="158">
        <f t="shared" si="154"/>
        <v>560</v>
      </c>
      <c r="AI39" s="6">
        <v>461</v>
      </c>
      <c r="AJ39" s="6">
        <v>99</v>
      </c>
      <c r="AK39" s="132">
        <f t="shared" si="155"/>
        <v>7334</v>
      </c>
      <c r="AL39" s="147">
        <f t="shared" si="156"/>
        <v>8.2669028638913497E-2</v>
      </c>
      <c r="AM39" s="158">
        <f t="shared" si="157"/>
        <v>542</v>
      </c>
      <c r="AN39" s="6">
        <v>426</v>
      </c>
      <c r="AO39" s="6">
        <v>116</v>
      </c>
      <c r="AP39" s="132">
        <f t="shared" si="158"/>
        <v>7876</v>
      </c>
      <c r="AQ39" s="147">
        <f t="shared" si="159"/>
        <v>7.3902372511589862E-2</v>
      </c>
      <c r="AR39" s="158">
        <f t="shared" si="160"/>
        <v>516</v>
      </c>
      <c r="AS39" s="6">
        <v>400</v>
      </c>
      <c r="AT39" s="6">
        <v>116</v>
      </c>
      <c r="AU39" s="132">
        <f t="shared" si="161"/>
        <v>8392</v>
      </c>
      <c r="AV39" s="147">
        <f t="shared" si="162"/>
        <v>6.5515490096495682E-2</v>
      </c>
      <c r="AW39" s="152">
        <f t="shared" si="163"/>
        <v>2418</v>
      </c>
      <c r="AX39" s="153">
        <f t="shared" si="164"/>
        <v>7.8402590248144222E-2</v>
      </c>
    </row>
    <row r="40" spans="1:50" outlineLevel="1">
      <c r="B40" s="40" t="s">
        <v>77</v>
      </c>
      <c r="C40" s="52" t="s">
        <v>94</v>
      </c>
      <c r="D40" s="58">
        <v>683</v>
      </c>
      <c r="E40" s="59">
        <v>13394</v>
      </c>
      <c r="F40" s="58">
        <v>493</v>
      </c>
      <c r="G40" s="132">
        <f t="shared" si="138"/>
        <v>13887</v>
      </c>
      <c r="H40" s="157">
        <f t="shared" si="139"/>
        <v>3.6807525757802002E-2</v>
      </c>
      <c r="I40" s="58">
        <v>493</v>
      </c>
      <c r="J40" s="132">
        <f t="shared" si="140"/>
        <v>14380</v>
      </c>
      <c r="K40" s="157">
        <f t="shared" si="141"/>
        <v>3.5500828112623319E-2</v>
      </c>
      <c r="L40" s="58">
        <v>378</v>
      </c>
      <c r="M40" s="132">
        <f t="shared" si="142"/>
        <v>14758</v>
      </c>
      <c r="N40" s="157">
        <f t="shared" si="143"/>
        <v>2.6286509040333798E-2</v>
      </c>
      <c r="O40" s="58">
        <v>155</v>
      </c>
      <c r="P40" s="30"/>
      <c r="Q40" s="123"/>
      <c r="R40" s="58">
        <v>264</v>
      </c>
      <c r="S40" s="132">
        <f t="shared" si="144"/>
        <v>15022</v>
      </c>
      <c r="T40" s="157">
        <f t="shared" si="145"/>
        <v>1.7888602791706194E-2</v>
      </c>
      <c r="U40" s="152">
        <f t="shared" si="146"/>
        <v>2311</v>
      </c>
      <c r="V40" s="153">
        <f t="shared" si="147"/>
        <v>2.9092387861981317E-2</v>
      </c>
      <c r="X40" s="158">
        <f t="shared" si="148"/>
        <v>175</v>
      </c>
      <c r="Y40" s="6">
        <v>167</v>
      </c>
      <c r="Z40" s="6">
        <v>8</v>
      </c>
      <c r="AA40" s="132">
        <f t="shared" si="149"/>
        <v>15197</v>
      </c>
      <c r="AB40" s="157">
        <f t="shared" si="150"/>
        <v>1.1649580615097856E-2</v>
      </c>
      <c r="AC40" s="158">
        <f t="shared" si="151"/>
        <v>428</v>
      </c>
      <c r="AD40" s="6">
        <v>415</v>
      </c>
      <c r="AE40" s="6">
        <v>13</v>
      </c>
      <c r="AF40" s="132">
        <f t="shared" si="152"/>
        <v>15625</v>
      </c>
      <c r="AG40" s="147">
        <f t="shared" si="153"/>
        <v>2.8163453313153911E-2</v>
      </c>
      <c r="AH40" s="158">
        <f t="shared" si="154"/>
        <v>422</v>
      </c>
      <c r="AI40" s="6">
        <v>409</v>
      </c>
      <c r="AJ40" s="6">
        <v>13</v>
      </c>
      <c r="AK40" s="132">
        <f t="shared" si="155"/>
        <v>16047</v>
      </c>
      <c r="AL40" s="147">
        <f t="shared" si="156"/>
        <v>2.7008000000000001E-2</v>
      </c>
      <c r="AM40" s="158">
        <f t="shared" si="157"/>
        <v>408</v>
      </c>
      <c r="AN40" s="6">
        <v>395</v>
      </c>
      <c r="AO40" s="6">
        <v>13</v>
      </c>
      <c r="AP40" s="132">
        <f t="shared" si="158"/>
        <v>16455</v>
      </c>
      <c r="AQ40" s="147">
        <f t="shared" si="159"/>
        <v>2.5425313142643485E-2</v>
      </c>
      <c r="AR40" s="158">
        <f t="shared" si="160"/>
        <v>388</v>
      </c>
      <c r="AS40" s="6">
        <v>375</v>
      </c>
      <c r="AT40" s="6">
        <v>13</v>
      </c>
      <c r="AU40" s="132">
        <f t="shared" si="161"/>
        <v>16843</v>
      </c>
      <c r="AV40" s="147">
        <f t="shared" si="162"/>
        <v>2.3579459130963234E-2</v>
      </c>
      <c r="AW40" s="152">
        <f t="shared" si="163"/>
        <v>1821</v>
      </c>
      <c r="AX40" s="153">
        <f t="shared" si="164"/>
        <v>2.6042608938608103E-2</v>
      </c>
    </row>
    <row r="41" spans="1:50" outlineLevel="1">
      <c r="B41" s="40" t="s">
        <v>78</v>
      </c>
      <c r="C41" s="52" t="s">
        <v>94</v>
      </c>
      <c r="D41" s="58">
        <v>855</v>
      </c>
      <c r="E41" s="59">
        <v>3589</v>
      </c>
      <c r="F41" s="58">
        <v>848</v>
      </c>
      <c r="G41" s="132">
        <f t="shared" si="138"/>
        <v>4437</v>
      </c>
      <c r="H41" s="157">
        <f t="shared" si="139"/>
        <v>0.23627751462803009</v>
      </c>
      <c r="I41" s="58">
        <v>1049</v>
      </c>
      <c r="J41" s="132">
        <f t="shared" si="140"/>
        <v>5486</v>
      </c>
      <c r="K41" s="157">
        <f t="shared" si="141"/>
        <v>0.23642100518368267</v>
      </c>
      <c r="L41" s="58">
        <v>648</v>
      </c>
      <c r="M41" s="132">
        <f t="shared" si="142"/>
        <v>6134</v>
      </c>
      <c r="N41" s="157">
        <f t="shared" si="143"/>
        <v>0.11811884797666788</v>
      </c>
      <c r="O41" s="58">
        <v>215</v>
      </c>
      <c r="P41" s="30"/>
      <c r="Q41" s="123"/>
      <c r="R41" s="58">
        <v>411</v>
      </c>
      <c r="S41" s="132">
        <f t="shared" si="144"/>
        <v>6545</v>
      </c>
      <c r="T41" s="157">
        <f t="shared" si="145"/>
        <v>6.7003586566677528E-2</v>
      </c>
      <c r="U41" s="152">
        <f t="shared" si="146"/>
        <v>3811</v>
      </c>
      <c r="V41" s="153">
        <f t="shared" si="147"/>
        <v>0.16207470548653946</v>
      </c>
      <c r="X41" s="158">
        <f t="shared" si="148"/>
        <v>335</v>
      </c>
      <c r="Y41" s="6">
        <v>250</v>
      </c>
      <c r="Z41" s="6">
        <v>85</v>
      </c>
      <c r="AA41" s="132">
        <f t="shared" si="149"/>
        <v>6880</v>
      </c>
      <c r="AB41" s="157">
        <f t="shared" si="150"/>
        <v>5.1184110007639422E-2</v>
      </c>
      <c r="AC41" s="158">
        <f t="shared" si="151"/>
        <v>822</v>
      </c>
      <c r="AD41" s="6">
        <v>698</v>
      </c>
      <c r="AE41" s="6">
        <v>124</v>
      </c>
      <c r="AF41" s="132">
        <f t="shared" si="152"/>
        <v>7702</v>
      </c>
      <c r="AG41" s="147">
        <f t="shared" si="153"/>
        <v>0.11947674418604651</v>
      </c>
      <c r="AH41" s="158">
        <f t="shared" si="154"/>
        <v>813</v>
      </c>
      <c r="AI41" s="6">
        <v>702</v>
      </c>
      <c r="AJ41" s="6">
        <v>111</v>
      </c>
      <c r="AK41" s="132">
        <f t="shared" si="155"/>
        <v>8515</v>
      </c>
      <c r="AL41" s="147">
        <f t="shared" si="156"/>
        <v>0.10555699818229032</v>
      </c>
      <c r="AM41" s="158">
        <f t="shared" si="157"/>
        <v>787</v>
      </c>
      <c r="AN41" s="6">
        <v>638</v>
      </c>
      <c r="AO41" s="6">
        <v>149</v>
      </c>
      <c r="AP41" s="132">
        <f t="shared" si="158"/>
        <v>9302</v>
      </c>
      <c r="AQ41" s="147">
        <f t="shared" si="159"/>
        <v>9.2425132119788603E-2</v>
      </c>
      <c r="AR41" s="158">
        <f t="shared" si="160"/>
        <v>748</v>
      </c>
      <c r="AS41" s="6">
        <v>599</v>
      </c>
      <c r="AT41" s="6">
        <v>149</v>
      </c>
      <c r="AU41" s="132">
        <f t="shared" si="161"/>
        <v>10050</v>
      </c>
      <c r="AV41" s="147">
        <f t="shared" si="162"/>
        <v>8.0412814448505704E-2</v>
      </c>
      <c r="AW41" s="152">
        <f t="shared" si="163"/>
        <v>3505</v>
      </c>
      <c r="AX41" s="153">
        <f t="shared" si="164"/>
        <v>9.937132713747876E-2</v>
      </c>
    </row>
    <row r="42" spans="1:50" outlineLevel="1">
      <c r="B42" s="40" t="s">
        <v>79</v>
      </c>
      <c r="C42" s="52" t="s">
        <v>94</v>
      </c>
      <c r="D42" s="58">
        <v>1211</v>
      </c>
      <c r="E42" s="59">
        <v>27537</v>
      </c>
      <c r="F42" s="58">
        <v>1062</v>
      </c>
      <c r="G42" s="132">
        <f t="shared" si="138"/>
        <v>28599</v>
      </c>
      <c r="H42" s="157">
        <f t="shared" si="139"/>
        <v>3.8566292624468895E-2</v>
      </c>
      <c r="I42" s="58">
        <v>959</v>
      </c>
      <c r="J42" s="132">
        <f t="shared" si="140"/>
        <v>29558</v>
      </c>
      <c r="K42" s="157">
        <f t="shared" si="141"/>
        <v>3.3532641001433619E-2</v>
      </c>
      <c r="L42" s="58">
        <v>825</v>
      </c>
      <c r="M42" s="132">
        <f t="shared" si="142"/>
        <v>30383</v>
      </c>
      <c r="N42" s="157">
        <f t="shared" si="143"/>
        <v>2.7911225387373978E-2</v>
      </c>
      <c r="O42" s="58">
        <v>378</v>
      </c>
      <c r="P42" s="30"/>
      <c r="Q42" s="123"/>
      <c r="R42" s="58">
        <v>717</v>
      </c>
      <c r="S42" s="132">
        <f t="shared" si="144"/>
        <v>31100</v>
      </c>
      <c r="T42" s="157">
        <f t="shared" si="145"/>
        <v>2.3598722970081955E-2</v>
      </c>
      <c r="U42" s="152">
        <f t="shared" si="146"/>
        <v>4774</v>
      </c>
      <c r="V42" s="153">
        <f t="shared" si="147"/>
        <v>3.0886710702035636E-2</v>
      </c>
      <c r="X42" s="158">
        <f t="shared" si="148"/>
        <v>413</v>
      </c>
      <c r="Y42" s="6">
        <v>405</v>
      </c>
      <c r="Z42" s="6">
        <v>8</v>
      </c>
      <c r="AA42" s="132">
        <f t="shared" si="149"/>
        <v>31513</v>
      </c>
      <c r="AB42" s="157">
        <f t="shared" si="150"/>
        <v>1.3279742765273312E-2</v>
      </c>
      <c r="AC42" s="158">
        <f t="shared" si="151"/>
        <v>1018</v>
      </c>
      <c r="AD42" s="6">
        <v>1005</v>
      </c>
      <c r="AE42" s="6">
        <v>13</v>
      </c>
      <c r="AF42" s="132">
        <f t="shared" si="152"/>
        <v>32531</v>
      </c>
      <c r="AG42" s="147">
        <f t="shared" si="153"/>
        <v>3.2304128454923364E-2</v>
      </c>
      <c r="AH42" s="158">
        <f t="shared" si="154"/>
        <v>1003</v>
      </c>
      <c r="AI42" s="6">
        <v>990</v>
      </c>
      <c r="AJ42" s="6">
        <v>13</v>
      </c>
      <c r="AK42" s="132">
        <f t="shared" si="155"/>
        <v>33534</v>
      </c>
      <c r="AL42" s="147">
        <f t="shared" si="156"/>
        <v>3.0832129353539701E-2</v>
      </c>
      <c r="AM42" s="158">
        <f t="shared" si="157"/>
        <v>971</v>
      </c>
      <c r="AN42" s="6">
        <v>958</v>
      </c>
      <c r="AO42" s="6">
        <v>13</v>
      </c>
      <c r="AP42" s="132">
        <f t="shared" si="158"/>
        <v>34505</v>
      </c>
      <c r="AQ42" s="147">
        <f t="shared" si="159"/>
        <v>2.8955686765670664E-2</v>
      </c>
      <c r="AR42" s="158">
        <f t="shared" si="160"/>
        <v>923</v>
      </c>
      <c r="AS42" s="6">
        <v>910</v>
      </c>
      <c r="AT42" s="6">
        <v>13</v>
      </c>
      <c r="AU42" s="132">
        <f t="shared" si="161"/>
        <v>35428</v>
      </c>
      <c r="AV42" s="147">
        <f t="shared" si="162"/>
        <v>2.6749746413563251E-2</v>
      </c>
      <c r="AW42" s="152">
        <f t="shared" si="163"/>
        <v>4328</v>
      </c>
      <c r="AX42" s="153">
        <f t="shared" si="164"/>
        <v>2.9708319524966553E-2</v>
      </c>
    </row>
    <row r="43" spans="1:50" outlineLevel="1">
      <c r="B43" s="40" t="s">
        <v>80</v>
      </c>
      <c r="C43" s="52" t="s">
        <v>94</v>
      </c>
      <c r="D43" s="58">
        <v>2270</v>
      </c>
      <c r="E43" s="59">
        <v>23723</v>
      </c>
      <c r="F43" s="58">
        <v>1897</v>
      </c>
      <c r="G43" s="132">
        <f t="shared" si="138"/>
        <v>25620</v>
      </c>
      <c r="H43" s="157">
        <f t="shared" si="139"/>
        <v>7.9964591324874601E-2</v>
      </c>
      <c r="I43" s="58">
        <v>1560</v>
      </c>
      <c r="J43" s="132">
        <f t="shared" si="140"/>
        <v>27180</v>
      </c>
      <c r="K43" s="157">
        <f t="shared" si="141"/>
        <v>6.0889929742388757E-2</v>
      </c>
      <c r="L43" s="58">
        <v>1100</v>
      </c>
      <c r="M43" s="132">
        <f t="shared" si="142"/>
        <v>28280</v>
      </c>
      <c r="N43" s="157">
        <f t="shared" si="143"/>
        <v>4.0470934510669611E-2</v>
      </c>
      <c r="O43" s="58">
        <v>350</v>
      </c>
      <c r="P43" s="30"/>
      <c r="Q43" s="123"/>
      <c r="R43" s="58">
        <v>606</v>
      </c>
      <c r="S43" s="132">
        <f t="shared" si="144"/>
        <v>28886</v>
      </c>
      <c r="T43" s="157">
        <f t="shared" si="145"/>
        <v>2.1428571428571429E-2</v>
      </c>
      <c r="U43" s="152">
        <f t="shared" si="146"/>
        <v>7433</v>
      </c>
      <c r="V43" s="153">
        <f t="shared" si="147"/>
        <v>5.0459830117374649E-2</v>
      </c>
      <c r="X43" s="158">
        <f t="shared" si="148"/>
        <v>456</v>
      </c>
      <c r="Y43" s="6">
        <v>413</v>
      </c>
      <c r="Z43" s="6">
        <v>43</v>
      </c>
      <c r="AA43" s="132">
        <f t="shared" si="149"/>
        <v>29342</v>
      </c>
      <c r="AB43" s="157">
        <f t="shared" si="150"/>
        <v>1.5786194004015788E-2</v>
      </c>
      <c r="AC43" s="158">
        <f t="shared" si="151"/>
        <v>1119</v>
      </c>
      <c r="AD43" s="6">
        <v>1086</v>
      </c>
      <c r="AE43" s="6">
        <v>33</v>
      </c>
      <c r="AF43" s="132">
        <f t="shared" si="152"/>
        <v>30461</v>
      </c>
      <c r="AG43" s="147">
        <f t="shared" si="153"/>
        <v>3.8136459682366571E-2</v>
      </c>
      <c r="AH43" s="158">
        <f t="shared" si="154"/>
        <v>1103</v>
      </c>
      <c r="AI43" s="6">
        <v>1070</v>
      </c>
      <c r="AJ43" s="6">
        <v>33</v>
      </c>
      <c r="AK43" s="132">
        <f t="shared" si="155"/>
        <v>31564</v>
      </c>
      <c r="AL43" s="147">
        <f t="shared" si="156"/>
        <v>3.6210236039525952E-2</v>
      </c>
      <c r="AM43" s="158">
        <f t="shared" si="157"/>
        <v>1067</v>
      </c>
      <c r="AN43" s="6">
        <v>1000</v>
      </c>
      <c r="AO43" s="6">
        <v>67</v>
      </c>
      <c r="AP43" s="132">
        <f t="shared" si="158"/>
        <v>32631</v>
      </c>
      <c r="AQ43" s="147">
        <f t="shared" si="159"/>
        <v>3.3804334051451022E-2</v>
      </c>
      <c r="AR43" s="158">
        <f t="shared" si="160"/>
        <v>1014</v>
      </c>
      <c r="AS43" s="6">
        <v>964</v>
      </c>
      <c r="AT43" s="6">
        <v>50</v>
      </c>
      <c r="AU43" s="132">
        <f t="shared" si="161"/>
        <v>33645</v>
      </c>
      <c r="AV43" s="147">
        <f t="shared" si="162"/>
        <v>3.1074744874505837E-2</v>
      </c>
      <c r="AW43" s="152">
        <f t="shared" si="163"/>
        <v>4759</v>
      </c>
      <c r="AX43" s="153">
        <f t="shared" si="164"/>
        <v>3.480306161655311E-2</v>
      </c>
    </row>
    <row r="44" spans="1:50" outlineLevel="1">
      <c r="B44" s="40" t="s">
        <v>81</v>
      </c>
      <c r="C44" s="52" t="s">
        <v>94</v>
      </c>
      <c r="D44" s="58">
        <v>1559</v>
      </c>
      <c r="E44" s="59">
        <v>18495</v>
      </c>
      <c r="F44" s="58">
        <v>1348</v>
      </c>
      <c r="G44" s="132">
        <f t="shared" si="138"/>
        <v>19843</v>
      </c>
      <c r="H44" s="157">
        <f t="shared" si="139"/>
        <v>7.2884563395512303E-2</v>
      </c>
      <c r="I44" s="58">
        <v>1327</v>
      </c>
      <c r="J44" s="132">
        <f t="shared" si="140"/>
        <v>21170</v>
      </c>
      <c r="K44" s="157">
        <f t="shared" si="141"/>
        <v>6.687496850274656E-2</v>
      </c>
      <c r="L44" s="58">
        <v>833</v>
      </c>
      <c r="M44" s="132">
        <f t="shared" si="142"/>
        <v>22003</v>
      </c>
      <c r="N44" s="157">
        <f t="shared" si="143"/>
        <v>3.9348134152102032E-2</v>
      </c>
      <c r="O44" s="58">
        <v>381</v>
      </c>
      <c r="P44" s="30"/>
      <c r="Q44" s="123"/>
      <c r="R44" s="58">
        <v>658</v>
      </c>
      <c r="S44" s="132">
        <f t="shared" si="144"/>
        <v>22661</v>
      </c>
      <c r="T44" s="157">
        <f t="shared" si="145"/>
        <v>2.9905012952779166E-2</v>
      </c>
      <c r="U44" s="152">
        <f t="shared" si="146"/>
        <v>5725</v>
      </c>
      <c r="V44" s="153">
        <f t="shared" si="147"/>
        <v>5.2097972773575973E-2</v>
      </c>
      <c r="X44" s="158">
        <f t="shared" si="148"/>
        <v>441</v>
      </c>
      <c r="Y44" s="6">
        <v>395</v>
      </c>
      <c r="Z44" s="6">
        <v>46</v>
      </c>
      <c r="AA44" s="132">
        <f t="shared" si="149"/>
        <v>23102</v>
      </c>
      <c r="AB44" s="157">
        <f t="shared" si="150"/>
        <v>1.9460747539826132E-2</v>
      </c>
      <c r="AC44" s="158">
        <f t="shared" si="151"/>
        <v>1083</v>
      </c>
      <c r="AD44" s="6">
        <v>1033</v>
      </c>
      <c r="AE44" s="6">
        <v>50</v>
      </c>
      <c r="AF44" s="132">
        <f t="shared" si="152"/>
        <v>24185</v>
      </c>
      <c r="AG44" s="147">
        <f t="shared" si="153"/>
        <v>4.687905809020864E-2</v>
      </c>
      <c r="AH44" s="158">
        <f t="shared" si="154"/>
        <v>1067</v>
      </c>
      <c r="AI44" s="6">
        <v>1017</v>
      </c>
      <c r="AJ44" s="6">
        <v>50</v>
      </c>
      <c r="AK44" s="132">
        <f t="shared" si="155"/>
        <v>25252</v>
      </c>
      <c r="AL44" s="147">
        <f t="shared" si="156"/>
        <v>4.411825511680794E-2</v>
      </c>
      <c r="AM44" s="158">
        <f t="shared" si="157"/>
        <v>1033</v>
      </c>
      <c r="AN44" s="6">
        <v>966</v>
      </c>
      <c r="AO44" s="6">
        <v>67</v>
      </c>
      <c r="AP44" s="132">
        <f t="shared" si="158"/>
        <v>26285</v>
      </c>
      <c r="AQ44" s="147">
        <f t="shared" si="159"/>
        <v>4.0907650879138287E-2</v>
      </c>
      <c r="AR44" s="158">
        <f t="shared" si="160"/>
        <v>983</v>
      </c>
      <c r="AS44" s="6">
        <v>916</v>
      </c>
      <c r="AT44" s="6">
        <v>67</v>
      </c>
      <c r="AU44" s="132">
        <f t="shared" si="161"/>
        <v>27268</v>
      </c>
      <c r="AV44" s="147">
        <f t="shared" si="162"/>
        <v>3.7397755373787332E-2</v>
      </c>
      <c r="AW44" s="152">
        <f t="shared" si="163"/>
        <v>4607</v>
      </c>
      <c r="AX44" s="153">
        <f t="shared" si="164"/>
        <v>4.2319652903300753E-2</v>
      </c>
    </row>
    <row r="45" spans="1:50" s="43" customFormat="1" outlineLevel="1">
      <c r="A45"/>
      <c r="B45" s="40" t="s">
        <v>82</v>
      </c>
      <c r="C45" s="52" t="s">
        <v>94</v>
      </c>
      <c r="D45" s="58">
        <v>2504</v>
      </c>
      <c r="E45" s="59">
        <v>17260</v>
      </c>
      <c r="F45" s="60">
        <v>2132</v>
      </c>
      <c r="G45" s="132">
        <f t="shared" si="138"/>
        <v>19392</v>
      </c>
      <c r="H45" s="157">
        <f t="shared" si="139"/>
        <v>0.12352259559675551</v>
      </c>
      <c r="I45" s="58">
        <v>1822</v>
      </c>
      <c r="J45" s="132">
        <f t="shared" si="140"/>
        <v>21214</v>
      </c>
      <c r="K45" s="157">
        <f t="shared" si="141"/>
        <v>9.3956270627062702E-2</v>
      </c>
      <c r="L45" s="58">
        <v>1163</v>
      </c>
      <c r="M45" s="132">
        <f t="shared" si="142"/>
        <v>22377</v>
      </c>
      <c r="N45" s="157">
        <f t="shared" si="143"/>
        <v>5.4822287168850757E-2</v>
      </c>
      <c r="O45" s="58">
        <v>373</v>
      </c>
      <c r="P45" s="117"/>
      <c r="Q45" s="120"/>
      <c r="R45" s="58">
        <v>659</v>
      </c>
      <c r="S45" s="132">
        <f t="shared" si="144"/>
        <v>23036</v>
      </c>
      <c r="T45" s="157">
        <f t="shared" si="145"/>
        <v>2.9449881574831301E-2</v>
      </c>
      <c r="U45" s="152">
        <f t="shared" si="146"/>
        <v>8280</v>
      </c>
      <c r="V45" s="153">
        <f t="shared" si="147"/>
        <v>7.4834429875743069E-2</v>
      </c>
      <c r="W45"/>
      <c r="X45" s="158">
        <f t="shared" si="148"/>
        <v>518</v>
      </c>
      <c r="Y45" s="6">
        <v>475</v>
      </c>
      <c r="Z45" s="6">
        <v>43</v>
      </c>
      <c r="AA45" s="132">
        <f t="shared" si="149"/>
        <v>23554</v>
      </c>
      <c r="AB45" s="157">
        <f t="shared" si="150"/>
        <v>2.2486542802569891E-2</v>
      </c>
      <c r="AC45" s="158">
        <f t="shared" si="151"/>
        <v>1273</v>
      </c>
      <c r="AD45" s="6">
        <v>1223</v>
      </c>
      <c r="AE45" s="6">
        <v>50</v>
      </c>
      <c r="AF45" s="132">
        <f t="shared" si="152"/>
        <v>24827</v>
      </c>
      <c r="AG45" s="147">
        <f t="shared" si="153"/>
        <v>5.404602190710707E-2</v>
      </c>
      <c r="AH45" s="158">
        <f t="shared" si="154"/>
        <v>1254</v>
      </c>
      <c r="AI45" s="6">
        <v>1204</v>
      </c>
      <c r="AJ45" s="6">
        <v>50</v>
      </c>
      <c r="AK45" s="132">
        <f t="shared" si="155"/>
        <v>26081</v>
      </c>
      <c r="AL45" s="147">
        <f t="shared" si="156"/>
        <v>5.0509525919361982E-2</v>
      </c>
      <c r="AM45" s="158">
        <f t="shared" si="157"/>
        <v>1214</v>
      </c>
      <c r="AN45" s="6">
        <v>1147</v>
      </c>
      <c r="AO45" s="6">
        <v>67</v>
      </c>
      <c r="AP45" s="132">
        <f t="shared" si="158"/>
        <v>27295</v>
      </c>
      <c r="AQ45" s="147">
        <f t="shared" si="159"/>
        <v>4.6547294965683834E-2</v>
      </c>
      <c r="AR45" s="158">
        <f t="shared" si="160"/>
        <v>1155</v>
      </c>
      <c r="AS45" s="6">
        <v>1105</v>
      </c>
      <c r="AT45" s="6">
        <v>50</v>
      </c>
      <c r="AU45" s="132">
        <f t="shared" si="161"/>
        <v>28450</v>
      </c>
      <c r="AV45" s="147">
        <f t="shared" si="162"/>
        <v>4.2315442388715881E-2</v>
      </c>
      <c r="AW45" s="152">
        <f t="shared" si="163"/>
        <v>5414</v>
      </c>
      <c r="AX45" s="153">
        <f t="shared" si="164"/>
        <v>4.8345414714923818E-2</v>
      </c>
    </row>
    <row r="46" spans="1:50" s="43" customFormat="1" outlineLevel="1">
      <c r="A46"/>
      <c r="B46" s="40" t="s">
        <v>83</v>
      </c>
      <c r="C46" s="52" t="s">
        <v>94</v>
      </c>
      <c r="D46" s="58">
        <v>1371</v>
      </c>
      <c r="E46" s="59">
        <v>12192</v>
      </c>
      <c r="F46" s="60">
        <v>1571</v>
      </c>
      <c r="G46" s="132">
        <f t="shared" si="138"/>
        <v>13763</v>
      </c>
      <c r="H46" s="157">
        <f t="shared" si="139"/>
        <v>0.12885498687664043</v>
      </c>
      <c r="I46" s="58">
        <v>1398</v>
      </c>
      <c r="J46" s="132">
        <f t="shared" si="140"/>
        <v>15161</v>
      </c>
      <c r="K46" s="157">
        <f t="shared" si="141"/>
        <v>0.1015766911283877</v>
      </c>
      <c r="L46" s="58">
        <v>811</v>
      </c>
      <c r="M46" s="132">
        <f t="shared" si="142"/>
        <v>15972</v>
      </c>
      <c r="N46" s="157">
        <f t="shared" si="143"/>
        <v>5.3492513686432291E-2</v>
      </c>
      <c r="O46" s="58">
        <v>296</v>
      </c>
      <c r="P46" s="117"/>
      <c r="Q46" s="120"/>
      <c r="R46" s="58">
        <v>497</v>
      </c>
      <c r="S46" s="132">
        <f t="shared" si="144"/>
        <v>16469</v>
      </c>
      <c r="T46" s="157">
        <f t="shared" si="145"/>
        <v>3.1116954670673679E-2</v>
      </c>
      <c r="U46" s="152">
        <f t="shared" si="146"/>
        <v>5648</v>
      </c>
      <c r="V46" s="153">
        <f t="shared" si="147"/>
        <v>7.8072750476378738E-2</v>
      </c>
      <c r="W46"/>
      <c r="X46" s="158">
        <f t="shared" si="148"/>
        <v>326</v>
      </c>
      <c r="Y46" s="6">
        <v>279</v>
      </c>
      <c r="Z46" s="6">
        <v>47</v>
      </c>
      <c r="AA46" s="132">
        <f t="shared" si="149"/>
        <v>16795</v>
      </c>
      <c r="AB46" s="157">
        <f t="shared" si="150"/>
        <v>1.9794765923856945E-2</v>
      </c>
      <c r="AC46" s="158">
        <f t="shared" si="151"/>
        <v>802</v>
      </c>
      <c r="AD46" s="6">
        <v>720</v>
      </c>
      <c r="AE46" s="6">
        <v>82</v>
      </c>
      <c r="AF46" s="132">
        <f t="shared" si="152"/>
        <v>17597</v>
      </c>
      <c r="AG46" s="147">
        <f t="shared" si="153"/>
        <v>4.7752307234295924E-2</v>
      </c>
      <c r="AH46" s="158">
        <f t="shared" si="154"/>
        <v>792</v>
      </c>
      <c r="AI46" s="6">
        <v>710</v>
      </c>
      <c r="AJ46" s="6">
        <v>82</v>
      </c>
      <c r="AK46" s="132">
        <f t="shared" si="155"/>
        <v>18389</v>
      </c>
      <c r="AL46" s="147">
        <f t="shared" si="156"/>
        <v>4.50076717622322E-2</v>
      </c>
      <c r="AM46" s="158">
        <f t="shared" si="157"/>
        <v>766</v>
      </c>
      <c r="AN46" s="6">
        <v>667</v>
      </c>
      <c r="AO46" s="6">
        <v>99</v>
      </c>
      <c r="AP46" s="132">
        <f t="shared" si="158"/>
        <v>19155</v>
      </c>
      <c r="AQ46" s="147">
        <f t="shared" si="159"/>
        <v>4.1655337429985319E-2</v>
      </c>
      <c r="AR46" s="158">
        <f t="shared" si="160"/>
        <v>728</v>
      </c>
      <c r="AS46" s="6">
        <v>646</v>
      </c>
      <c r="AT46" s="6">
        <v>82</v>
      </c>
      <c r="AU46" s="132">
        <f t="shared" si="161"/>
        <v>19883</v>
      </c>
      <c r="AV46" s="147">
        <f t="shared" si="162"/>
        <v>3.8005742625946227E-2</v>
      </c>
      <c r="AW46" s="152">
        <f t="shared" si="163"/>
        <v>3414</v>
      </c>
      <c r="AX46" s="153">
        <f t="shared" si="164"/>
        <v>4.3098872777862729E-2</v>
      </c>
    </row>
    <row r="47" spans="1:50" outlineLevel="1">
      <c r="B47" s="40" t="s">
        <v>84</v>
      </c>
      <c r="C47" s="52" t="s">
        <v>94</v>
      </c>
      <c r="D47" s="58">
        <v>120</v>
      </c>
      <c r="E47" s="59">
        <v>268</v>
      </c>
      <c r="F47" s="58">
        <v>152</v>
      </c>
      <c r="G47" s="132">
        <f t="shared" si="138"/>
        <v>420</v>
      </c>
      <c r="H47" s="157">
        <f t="shared" si="139"/>
        <v>0.56716417910447758</v>
      </c>
      <c r="I47" s="58">
        <v>211</v>
      </c>
      <c r="J47" s="132">
        <f t="shared" si="140"/>
        <v>631</v>
      </c>
      <c r="K47" s="157">
        <f t="shared" si="141"/>
        <v>0.50238095238095237</v>
      </c>
      <c r="L47" s="58">
        <v>174</v>
      </c>
      <c r="M47" s="132">
        <f t="shared" si="142"/>
        <v>805</v>
      </c>
      <c r="N47" s="157">
        <f t="shared" si="143"/>
        <v>0.27575277337559428</v>
      </c>
      <c r="O47" s="58">
        <v>75</v>
      </c>
      <c r="P47" s="30"/>
      <c r="Q47" s="123"/>
      <c r="R47" s="58">
        <v>163</v>
      </c>
      <c r="S47" s="132">
        <f t="shared" si="144"/>
        <v>968</v>
      </c>
      <c r="T47" s="157">
        <f t="shared" si="145"/>
        <v>0.20248447204968945</v>
      </c>
      <c r="U47" s="152">
        <f t="shared" si="146"/>
        <v>820</v>
      </c>
      <c r="V47" s="153">
        <f t="shared" si="147"/>
        <v>0.37859005374295096</v>
      </c>
      <c r="X47" s="158">
        <f t="shared" si="148"/>
        <v>121</v>
      </c>
      <c r="Y47" s="6">
        <v>38</v>
      </c>
      <c r="Z47" s="6">
        <v>83</v>
      </c>
      <c r="AA47" s="132">
        <f t="shared" si="149"/>
        <v>1089</v>
      </c>
      <c r="AB47" s="157">
        <f t="shared" si="150"/>
        <v>0.125</v>
      </c>
      <c r="AC47" s="158">
        <f t="shared" si="151"/>
        <v>297</v>
      </c>
      <c r="AD47" s="6">
        <v>198</v>
      </c>
      <c r="AE47" s="6">
        <v>99</v>
      </c>
      <c r="AF47" s="132">
        <f t="shared" si="152"/>
        <v>1386</v>
      </c>
      <c r="AG47" s="147">
        <f t="shared" si="153"/>
        <v>0.27272727272727271</v>
      </c>
      <c r="AH47" s="158">
        <f t="shared" si="154"/>
        <v>293</v>
      </c>
      <c r="AI47" s="6">
        <v>209</v>
      </c>
      <c r="AJ47" s="6">
        <v>84</v>
      </c>
      <c r="AK47" s="132">
        <f t="shared" si="155"/>
        <v>1679</v>
      </c>
      <c r="AL47" s="147">
        <f t="shared" si="156"/>
        <v>0.21139971139971139</v>
      </c>
      <c r="AM47" s="158">
        <f t="shared" si="157"/>
        <v>284</v>
      </c>
      <c r="AN47" s="6">
        <v>145</v>
      </c>
      <c r="AO47" s="6">
        <v>139</v>
      </c>
      <c r="AP47" s="132">
        <f t="shared" si="158"/>
        <v>1963</v>
      </c>
      <c r="AQ47" s="147">
        <f t="shared" si="159"/>
        <v>0.16914830256104824</v>
      </c>
      <c r="AR47" s="158">
        <f t="shared" si="160"/>
        <v>270</v>
      </c>
      <c r="AS47" s="6">
        <v>171</v>
      </c>
      <c r="AT47" s="6">
        <v>99</v>
      </c>
      <c r="AU47" s="132">
        <f t="shared" si="161"/>
        <v>2233</v>
      </c>
      <c r="AV47" s="147">
        <f t="shared" si="162"/>
        <v>0.13754457463066735</v>
      </c>
      <c r="AW47" s="152">
        <f t="shared" si="163"/>
        <v>1265</v>
      </c>
      <c r="AX47" s="153">
        <f t="shared" si="164"/>
        <v>0.1966446702145157</v>
      </c>
    </row>
    <row r="48" spans="1:50" s="43" customFormat="1" outlineLevel="1">
      <c r="A48"/>
      <c r="B48" s="40" t="s">
        <v>86</v>
      </c>
      <c r="C48" s="52" t="s">
        <v>94</v>
      </c>
      <c r="D48" s="58">
        <v>563</v>
      </c>
      <c r="E48" s="59">
        <v>3118</v>
      </c>
      <c r="F48" s="60">
        <v>504</v>
      </c>
      <c r="G48" s="132">
        <f t="shared" si="138"/>
        <v>3622</v>
      </c>
      <c r="H48" s="157">
        <f t="shared" si="139"/>
        <v>0.16164207825529187</v>
      </c>
      <c r="I48" s="58">
        <v>524</v>
      </c>
      <c r="J48" s="132">
        <f t="shared" si="140"/>
        <v>4146</v>
      </c>
      <c r="K48" s="157">
        <f t="shared" si="141"/>
        <v>0.14467145223633351</v>
      </c>
      <c r="L48" s="58">
        <v>307</v>
      </c>
      <c r="M48" s="132">
        <f t="shared" si="142"/>
        <v>4453</v>
      </c>
      <c r="N48" s="157">
        <f t="shared" si="143"/>
        <v>7.404727448142788E-2</v>
      </c>
      <c r="O48" s="58">
        <v>96</v>
      </c>
      <c r="P48" s="117"/>
      <c r="Q48" s="120"/>
      <c r="R48" s="58">
        <v>178</v>
      </c>
      <c r="S48" s="132">
        <f t="shared" si="144"/>
        <v>4631</v>
      </c>
      <c r="T48" s="157">
        <f t="shared" si="145"/>
        <v>3.9973051875140352E-2</v>
      </c>
      <c r="U48" s="152">
        <f t="shared" si="146"/>
        <v>2076</v>
      </c>
      <c r="V48" s="153">
        <f t="shared" si="147"/>
        <v>0.10395067036450478</v>
      </c>
      <c r="W48"/>
      <c r="X48" s="158">
        <f t="shared" si="148"/>
        <v>155</v>
      </c>
      <c r="Y48" s="6">
        <v>5</v>
      </c>
      <c r="Z48" s="6">
        <v>150</v>
      </c>
      <c r="AA48" s="132">
        <f t="shared" si="149"/>
        <v>4786</v>
      </c>
      <c r="AB48" s="157">
        <f t="shared" si="150"/>
        <v>3.3470092852515655E-2</v>
      </c>
      <c r="AC48" s="158">
        <f t="shared" si="151"/>
        <v>380</v>
      </c>
      <c r="AD48" s="6">
        <v>133</v>
      </c>
      <c r="AE48" s="6">
        <v>247</v>
      </c>
      <c r="AF48" s="132">
        <f t="shared" si="152"/>
        <v>5166</v>
      </c>
      <c r="AG48" s="147">
        <f t="shared" si="153"/>
        <v>7.9398244880902635E-2</v>
      </c>
      <c r="AH48" s="158">
        <f t="shared" si="154"/>
        <v>374</v>
      </c>
      <c r="AI48" s="6">
        <v>135</v>
      </c>
      <c r="AJ48" s="6">
        <v>239</v>
      </c>
      <c r="AK48" s="132">
        <f t="shared" si="155"/>
        <v>5540</v>
      </c>
      <c r="AL48" s="147">
        <f t="shared" si="156"/>
        <v>7.2396438250096784E-2</v>
      </c>
      <c r="AM48" s="158">
        <f t="shared" si="157"/>
        <v>362</v>
      </c>
      <c r="AN48" s="6">
        <v>140</v>
      </c>
      <c r="AO48" s="6">
        <v>222</v>
      </c>
      <c r="AP48" s="132">
        <f t="shared" si="158"/>
        <v>5902</v>
      </c>
      <c r="AQ48" s="147">
        <f t="shared" si="159"/>
        <v>6.5342960288808663E-2</v>
      </c>
      <c r="AR48" s="158">
        <f t="shared" si="160"/>
        <v>344</v>
      </c>
      <c r="AS48" s="6">
        <v>155</v>
      </c>
      <c r="AT48" s="6">
        <v>189</v>
      </c>
      <c r="AU48" s="132">
        <f t="shared" si="161"/>
        <v>6246</v>
      </c>
      <c r="AV48" s="147">
        <f t="shared" si="162"/>
        <v>5.8285327007793965E-2</v>
      </c>
      <c r="AW48" s="152">
        <f t="shared" si="163"/>
        <v>1615</v>
      </c>
      <c r="AX48" s="153">
        <f t="shared" si="164"/>
        <v>6.882676687438738E-2</v>
      </c>
    </row>
    <row r="49" spans="2:50" outlineLevel="1">
      <c r="B49" s="40" t="s">
        <v>87</v>
      </c>
      <c r="C49" s="52" t="s">
        <v>94</v>
      </c>
      <c r="D49" s="58">
        <v>361</v>
      </c>
      <c r="E49" s="59">
        <v>411</v>
      </c>
      <c r="F49" s="58">
        <v>287</v>
      </c>
      <c r="G49" s="132">
        <f t="shared" si="138"/>
        <v>698</v>
      </c>
      <c r="H49" s="157">
        <f t="shared" si="139"/>
        <v>0.69829683698296841</v>
      </c>
      <c r="I49" s="58">
        <v>303</v>
      </c>
      <c r="J49" s="132">
        <f t="shared" si="140"/>
        <v>1001</v>
      </c>
      <c r="K49" s="157">
        <f t="shared" si="141"/>
        <v>0.43409742120343842</v>
      </c>
      <c r="L49" s="58">
        <v>154</v>
      </c>
      <c r="M49" s="132">
        <f t="shared" si="142"/>
        <v>1155</v>
      </c>
      <c r="N49" s="157">
        <f t="shared" si="143"/>
        <v>0.15384615384615385</v>
      </c>
      <c r="O49" s="58">
        <v>43</v>
      </c>
      <c r="P49" s="30"/>
      <c r="Q49" s="123"/>
      <c r="R49" s="58">
        <v>72</v>
      </c>
      <c r="S49" s="132">
        <f t="shared" si="144"/>
        <v>1227</v>
      </c>
      <c r="T49" s="157">
        <f t="shared" si="145"/>
        <v>6.2337662337662338E-2</v>
      </c>
      <c r="U49" s="152">
        <f t="shared" si="146"/>
        <v>1177</v>
      </c>
      <c r="V49" s="153">
        <f t="shared" si="147"/>
        <v>0.31447001970682775</v>
      </c>
      <c r="X49" s="158">
        <f t="shared" si="148"/>
        <v>62</v>
      </c>
      <c r="Y49" s="6">
        <v>51</v>
      </c>
      <c r="Z49" s="6">
        <v>11</v>
      </c>
      <c r="AA49" s="132">
        <f t="shared" si="149"/>
        <v>1289</v>
      </c>
      <c r="AB49" s="157">
        <f t="shared" si="150"/>
        <v>5.0529747351263241E-2</v>
      </c>
      <c r="AC49" s="158">
        <f t="shared" si="151"/>
        <v>151</v>
      </c>
      <c r="AD49" s="6">
        <v>67</v>
      </c>
      <c r="AE49" s="6">
        <v>84</v>
      </c>
      <c r="AF49" s="132">
        <f t="shared" si="152"/>
        <v>1440</v>
      </c>
      <c r="AG49" s="147">
        <f t="shared" si="153"/>
        <v>0.11714507370054306</v>
      </c>
      <c r="AH49" s="158">
        <f t="shared" si="154"/>
        <v>150</v>
      </c>
      <c r="AI49" s="6">
        <v>50</v>
      </c>
      <c r="AJ49" s="6">
        <v>100</v>
      </c>
      <c r="AK49" s="132">
        <f t="shared" si="155"/>
        <v>1590</v>
      </c>
      <c r="AL49" s="147">
        <f t="shared" si="156"/>
        <v>0.10416666666666667</v>
      </c>
      <c r="AM49" s="158">
        <f t="shared" si="157"/>
        <v>145</v>
      </c>
      <c r="AN49" s="6">
        <v>35</v>
      </c>
      <c r="AO49" s="6">
        <v>110</v>
      </c>
      <c r="AP49" s="132">
        <f t="shared" si="158"/>
        <v>1735</v>
      </c>
      <c r="AQ49" s="147">
        <f t="shared" si="159"/>
        <v>9.1194968553459113E-2</v>
      </c>
      <c r="AR49" s="158">
        <f t="shared" si="160"/>
        <v>138</v>
      </c>
      <c r="AS49" s="6">
        <v>38</v>
      </c>
      <c r="AT49" s="6">
        <v>100</v>
      </c>
      <c r="AU49" s="132">
        <f t="shared" si="161"/>
        <v>1873</v>
      </c>
      <c r="AV49" s="147">
        <f t="shared" si="162"/>
        <v>7.953890489913544E-2</v>
      </c>
      <c r="AW49" s="152">
        <f t="shared" si="163"/>
        <v>646</v>
      </c>
      <c r="AX49" s="153">
        <f t="shared" si="164"/>
        <v>9.7921311123976507E-2</v>
      </c>
    </row>
    <row r="50" spans="2:50" ht="16.5" customHeight="1" outlineLevel="1">
      <c r="B50" s="40" t="s">
        <v>88</v>
      </c>
      <c r="C50" s="52" t="s">
        <v>94</v>
      </c>
      <c r="D50" s="58">
        <v>0</v>
      </c>
      <c r="E50" s="59">
        <v>0</v>
      </c>
      <c r="F50" s="58">
        <v>0</v>
      </c>
      <c r="G50" s="132">
        <f t="shared" si="138"/>
        <v>0</v>
      </c>
      <c r="H50" s="157">
        <f t="shared" si="139"/>
        <v>0</v>
      </c>
      <c r="I50" s="58">
        <v>1</v>
      </c>
      <c r="J50" s="132">
        <f t="shared" si="140"/>
        <v>1</v>
      </c>
      <c r="K50" s="157">
        <f t="shared" si="141"/>
        <v>0</v>
      </c>
      <c r="L50" s="58">
        <v>11</v>
      </c>
      <c r="M50" s="132">
        <f t="shared" si="142"/>
        <v>12</v>
      </c>
      <c r="N50" s="157">
        <f t="shared" si="143"/>
        <v>11</v>
      </c>
      <c r="O50" s="58">
        <v>3</v>
      </c>
      <c r="P50" s="30"/>
      <c r="Q50" s="123"/>
      <c r="R50" s="58">
        <v>12</v>
      </c>
      <c r="S50" s="132">
        <f t="shared" si="144"/>
        <v>24</v>
      </c>
      <c r="T50" s="157">
        <f t="shared" si="145"/>
        <v>1</v>
      </c>
      <c r="U50" s="152">
        <f t="shared" si="146"/>
        <v>24</v>
      </c>
      <c r="V50" s="153">
        <f t="shared" si="147"/>
        <v>0</v>
      </c>
      <c r="X50" s="158">
        <f t="shared" si="148"/>
        <v>20</v>
      </c>
      <c r="Y50" s="6">
        <v>5</v>
      </c>
      <c r="Z50" s="6">
        <v>15</v>
      </c>
      <c r="AA50" s="132">
        <f t="shared" si="149"/>
        <v>44</v>
      </c>
      <c r="AB50" s="157">
        <f t="shared" si="150"/>
        <v>0.83333333333333337</v>
      </c>
      <c r="AC50" s="158">
        <f t="shared" si="151"/>
        <v>58</v>
      </c>
      <c r="AD50" s="6">
        <v>23</v>
      </c>
      <c r="AE50" s="6">
        <v>35</v>
      </c>
      <c r="AF50" s="132">
        <f t="shared" si="152"/>
        <v>102</v>
      </c>
      <c r="AG50" s="147">
        <f t="shared" si="153"/>
        <v>1.3181818181818181</v>
      </c>
      <c r="AH50" s="158">
        <f t="shared" si="154"/>
        <v>58</v>
      </c>
      <c r="AI50" s="6">
        <v>23</v>
      </c>
      <c r="AJ50" s="6">
        <v>35</v>
      </c>
      <c r="AK50" s="132">
        <f t="shared" si="155"/>
        <v>160</v>
      </c>
      <c r="AL50" s="147">
        <f t="shared" si="156"/>
        <v>0.56862745098039214</v>
      </c>
      <c r="AM50" s="158">
        <f t="shared" si="157"/>
        <v>56</v>
      </c>
      <c r="AN50" s="6">
        <v>16</v>
      </c>
      <c r="AO50" s="6">
        <v>40</v>
      </c>
      <c r="AP50" s="132">
        <f t="shared" si="158"/>
        <v>216</v>
      </c>
      <c r="AQ50" s="147">
        <f t="shared" si="159"/>
        <v>0.35</v>
      </c>
      <c r="AR50" s="158">
        <f t="shared" si="160"/>
        <v>54</v>
      </c>
      <c r="AS50" s="6">
        <v>14</v>
      </c>
      <c r="AT50" s="6">
        <v>40</v>
      </c>
      <c r="AU50" s="132">
        <f t="shared" si="161"/>
        <v>270</v>
      </c>
      <c r="AV50" s="147">
        <f t="shared" si="162"/>
        <v>0.25</v>
      </c>
      <c r="AW50" s="152">
        <f t="shared" si="163"/>
        <v>246</v>
      </c>
      <c r="AX50" s="153">
        <f t="shared" si="164"/>
        <v>0.57390230685843746</v>
      </c>
    </row>
    <row r="51" spans="2:50" ht="15" customHeight="1" outlineLevel="1">
      <c r="B51" s="339" t="s">
        <v>95</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62"/>
    </row>
    <row r="52" spans="2:50" ht="15" customHeight="1" outlineLevel="1">
      <c r="B52" s="40" t="s">
        <v>114</v>
      </c>
      <c r="C52" s="38" t="s">
        <v>94</v>
      </c>
      <c r="D52" s="159">
        <f>SUM(D37:D50)</f>
        <v>17967</v>
      </c>
      <c r="E52" s="160">
        <f>SUM(E37:E50)</f>
        <v>239885</v>
      </c>
      <c r="F52" s="159">
        <f>SUM(F37:F50)</f>
        <v>16277</v>
      </c>
      <c r="G52" s="159">
        <f>SUM(G37:G50)</f>
        <v>256162</v>
      </c>
      <c r="H52" s="156">
        <f>IFERROR((G52-E52)/E52,0)</f>
        <v>6.7853346395147673E-2</v>
      </c>
      <c r="I52" s="159">
        <f>SUM(I37:I50)</f>
        <v>15357</v>
      </c>
      <c r="J52" s="159">
        <f>SUM(J37:J50)</f>
        <v>271519</v>
      </c>
      <c r="K52" s="156">
        <f t="shared" si="119"/>
        <v>5.9950343922986232E-2</v>
      </c>
      <c r="L52" s="159">
        <f>SUM(L37:L50)</f>
        <v>10954</v>
      </c>
      <c r="M52" s="159">
        <f>SUM(M37:M50)</f>
        <v>282473</v>
      </c>
      <c r="N52" s="156">
        <f t="shared" si="121"/>
        <v>4.0343401382592008E-2</v>
      </c>
      <c r="O52" s="159">
        <f>SUM(O37:O50)</f>
        <v>4292</v>
      </c>
      <c r="P52" s="124"/>
      <c r="Q52" s="125"/>
      <c r="R52" s="159">
        <f>SUM(R37:R50)</f>
        <v>7562</v>
      </c>
      <c r="S52" s="159">
        <f>SUM(S37:S50)</f>
        <v>290035</v>
      </c>
      <c r="T52" s="156">
        <f t="shared" si="123"/>
        <v>2.6770700208515505E-2</v>
      </c>
      <c r="U52" s="159">
        <f>SUM(U37:U50)</f>
        <v>68117</v>
      </c>
      <c r="V52" s="153">
        <f>IFERROR((S52/E52)^(1/4)-1,0)</f>
        <v>4.8604770849816292E-2</v>
      </c>
      <c r="X52" s="159">
        <f>SUM(X37:X50)</f>
        <v>5363</v>
      </c>
      <c r="Y52" s="159">
        <f>SUM(Y37:Y50)</f>
        <v>4701</v>
      </c>
      <c r="Z52" s="159">
        <f>SUM(Z37:Z50)</f>
        <v>662</v>
      </c>
      <c r="AA52" s="159">
        <f>SUM(AA37:AA50)</f>
        <v>295398</v>
      </c>
      <c r="AB52" s="156">
        <f>IFERROR((AA52-S52)/S52,0)</f>
        <v>1.8490871791335527E-2</v>
      </c>
      <c r="AC52" s="159">
        <f>SUM(AC37:AC50)</f>
        <v>13199</v>
      </c>
      <c r="AD52" s="159">
        <f>SUM(AD37:AD50)</f>
        <v>12168</v>
      </c>
      <c r="AE52" s="159">
        <f>SUM(AE37:AE50)</f>
        <v>1031</v>
      </c>
      <c r="AF52" s="159">
        <f>SUM(AF37:AF50)</f>
        <v>308597</v>
      </c>
      <c r="AG52" s="149">
        <f t="shared" si="129"/>
        <v>4.4682089926133553E-2</v>
      </c>
      <c r="AH52" s="159">
        <f>SUM(AH37:AH50)</f>
        <v>13014</v>
      </c>
      <c r="AI52" s="159">
        <f>SUM(AI37:AI50)</f>
        <v>12021</v>
      </c>
      <c r="AJ52" s="159">
        <f>SUM(AJ37:AJ50)</f>
        <v>993</v>
      </c>
      <c r="AK52" s="159">
        <f>SUM(AK37:AK50)</f>
        <v>321611</v>
      </c>
      <c r="AL52" s="149">
        <f t="shared" si="131"/>
        <v>4.2171505231742366E-2</v>
      </c>
      <c r="AM52" s="159">
        <f>SUM(AM37:AM50)</f>
        <v>12590</v>
      </c>
      <c r="AN52" s="159">
        <f>SUM(AN37:AN50)</f>
        <v>11370</v>
      </c>
      <c r="AO52" s="159">
        <f>SUM(AO37:AO50)</f>
        <v>1220</v>
      </c>
      <c r="AP52" s="159">
        <f>SUM(AP37:AP50)</f>
        <v>334201</v>
      </c>
      <c r="AQ52" s="149">
        <f t="shared" si="133"/>
        <v>3.9146670978293656E-2</v>
      </c>
      <c r="AR52" s="159">
        <f>SUM(AR37:AR50)</f>
        <v>11976</v>
      </c>
      <c r="AS52" s="159">
        <f>SUM(AS37:AS50)</f>
        <v>10899</v>
      </c>
      <c r="AT52" s="159">
        <f>SUM(AT37:AT50)</f>
        <v>1077</v>
      </c>
      <c r="AU52" s="159">
        <f>SUM(AU37:AU50)</f>
        <v>346177</v>
      </c>
      <c r="AV52" s="149">
        <f t="shared" si="135"/>
        <v>3.583472221806637E-2</v>
      </c>
      <c r="AW52" s="159">
        <f>SUM(AW37:AW50)</f>
        <v>56142</v>
      </c>
      <c r="AX52" s="153">
        <f t="shared" si="137"/>
        <v>4.0453474549179802E-2</v>
      </c>
    </row>
    <row r="53" spans="2:50" ht="15" customHeight="1"/>
    <row r="54" spans="2:50" ht="15.6">
      <c r="B54" s="332" t="s">
        <v>97</v>
      </c>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row>
    <row r="55" spans="2:50" ht="5.45" customHeight="1" outlineLevel="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row>
    <row r="56" spans="2:50" outlineLevel="1">
      <c r="B56" s="364"/>
      <c r="C56" s="344" t="s">
        <v>93</v>
      </c>
      <c r="D56" s="347" t="s">
        <v>106</v>
      </c>
      <c r="E56" s="348"/>
      <c r="F56" s="348"/>
      <c r="G56" s="348"/>
      <c r="H56" s="348"/>
      <c r="I56" s="348"/>
      <c r="J56" s="348"/>
      <c r="K56" s="348"/>
      <c r="L56" s="348"/>
      <c r="M56" s="348"/>
      <c r="N56" s="348"/>
      <c r="O56" s="348"/>
      <c r="P56" s="348"/>
      <c r="Q56" s="349"/>
      <c r="R56" s="347"/>
      <c r="S56" s="348"/>
      <c r="T56" s="349"/>
      <c r="U56" s="355" t="str">
        <f xml:space="preserve"> D57&amp;" - "&amp;R57</f>
        <v>2019 - 2023</v>
      </c>
      <c r="V56" s="356"/>
      <c r="X56" s="347" t="s">
        <v>107</v>
      </c>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2:50" outlineLevel="1">
      <c r="B57" s="365"/>
      <c r="C57" s="345"/>
      <c r="D57" s="347">
        <f>$C$3-5</f>
        <v>2019</v>
      </c>
      <c r="E57" s="349"/>
      <c r="F57" s="347">
        <f>$C$3-4</f>
        <v>2020</v>
      </c>
      <c r="G57" s="348"/>
      <c r="H57" s="349"/>
      <c r="I57" s="347">
        <f>$C$3-3</f>
        <v>2021</v>
      </c>
      <c r="J57" s="348"/>
      <c r="K57" s="349"/>
      <c r="L57" s="347">
        <f>$C$3-2</f>
        <v>2022</v>
      </c>
      <c r="M57" s="348"/>
      <c r="N57" s="349"/>
      <c r="O57" s="347" t="str">
        <f>$C$3-1&amp;""&amp;" ("&amp;"Σεπ"&amp;")"</f>
        <v>2023 (Σεπ)</v>
      </c>
      <c r="P57" s="348"/>
      <c r="Q57" s="349"/>
      <c r="R57" s="347">
        <f>$C$3-1</f>
        <v>2023</v>
      </c>
      <c r="S57" s="348"/>
      <c r="T57" s="349"/>
      <c r="U57" s="357"/>
      <c r="V57" s="358"/>
      <c r="X57" s="347">
        <f>$C$3</f>
        <v>2024</v>
      </c>
      <c r="Y57" s="348"/>
      <c r="Z57" s="348"/>
      <c r="AA57" s="348"/>
      <c r="AB57" s="349"/>
      <c r="AC57" s="347">
        <f>$C$3+1</f>
        <v>2025</v>
      </c>
      <c r="AD57" s="348"/>
      <c r="AE57" s="348"/>
      <c r="AF57" s="348"/>
      <c r="AG57" s="349"/>
      <c r="AH57" s="347">
        <f>$C$3+2</f>
        <v>2026</v>
      </c>
      <c r="AI57" s="348"/>
      <c r="AJ57" s="348"/>
      <c r="AK57" s="348"/>
      <c r="AL57" s="349"/>
      <c r="AM57" s="347">
        <f>$C$3+3</f>
        <v>2027</v>
      </c>
      <c r="AN57" s="348"/>
      <c r="AO57" s="348"/>
      <c r="AP57" s="348"/>
      <c r="AQ57" s="349"/>
      <c r="AR57" s="347">
        <f>$C$3+4</f>
        <v>2028</v>
      </c>
      <c r="AS57" s="348"/>
      <c r="AT57" s="348"/>
      <c r="AU57" s="348"/>
      <c r="AV57" s="349"/>
      <c r="AW57" s="337" t="str">
        <f>X57&amp;" - "&amp;AR57</f>
        <v>2024 - 2028</v>
      </c>
      <c r="AX57" s="363"/>
    </row>
    <row r="58" spans="2:50" ht="43.5" outlineLevel="1">
      <c r="B58" s="366"/>
      <c r="C58" s="346"/>
      <c r="D58" s="54" t="s">
        <v>108</v>
      </c>
      <c r="E58" s="55" t="s">
        <v>109</v>
      </c>
      <c r="F58" s="54" t="s">
        <v>108</v>
      </c>
      <c r="G58" s="9" t="s">
        <v>109</v>
      </c>
      <c r="H58" s="55" t="s">
        <v>110</v>
      </c>
      <c r="I58" s="54" t="s">
        <v>108</v>
      </c>
      <c r="J58" s="9" t="s">
        <v>109</v>
      </c>
      <c r="K58" s="55" t="s">
        <v>110</v>
      </c>
      <c r="L58" s="54" t="s">
        <v>108</v>
      </c>
      <c r="M58" s="9" t="s">
        <v>109</v>
      </c>
      <c r="N58" s="55" t="s">
        <v>110</v>
      </c>
      <c r="O58" s="54" t="s">
        <v>108</v>
      </c>
      <c r="P58" s="9" t="s">
        <v>109</v>
      </c>
      <c r="Q58" s="55" t="s">
        <v>110</v>
      </c>
      <c r="R58" s="54" t="s">
        <v>108</v>
      </c>
      <c r="S58" s="9" t="s">
        <v>109</v>
      </c>
      <c r="T58" s="55" t="s">
        <v>110</v>
      </c>
      <c r="U58" s="9" t="s">
        <v>111</v>
      </c>
      <c r="V58" s="48" t="s">
        <v>112</v>
      </c>
      <c r="X58" s="54" t="s">
        <v>124</v>
      </c>
      <c r="Y58" s="87" t="s">
        <v>125</v>
      </c>
      <c r="Z58" s="87" t="s">
        <v>126</v>
      </c>
      <c r="AA58" s="9" t="s">
        <v>127</v>
      </c>
      <c r="AB58" s="55" t="s">
        <v>110</v>
      </c>
      <c r="AC58" s="54" t="s">
        <v>124</v>
      </c>
      <c r="AD58" s="87" t="s">
        <v>125</v>
      </c>
      <c r="AE58" s="87" t="s">
        <v>126</v>
      </c>
      <c r="AF58" s="9" t="s">
        <v>127</v>
      </c>
      <c r="AG58" s="55" t="s">
        <v>110</v>
      </c>
      <c r="AH58" s="54" t="s">
        <v>124</v>
      </c>
      <c r="AI58" s="87" t="s">
        <v>125</v>
      </c>
      <c r="AJ58" s="87" t="s">
        <v>126</v>
      </c>
      <c r="AK58" s="9" t="s">
        <v>127</v>
      </c>
      <c r="AL58" s="55" t="s">
        <v>110</v>
      </c>
      <c r="AM58" s="54" t="s">
        <v>124</v>
      </c>
      <c r="AN58" s="87" t="s">
        <v>125</v>
      </c>
      <c r="AO58" s="87" t="s">
        <v>126</v>
      </c>
      <c r="AP58" s="9" t="s">
        <v>127</v>
      </c>
      <c r="AQ58" s="55" t="s">
        <v>110</v>
      </c>
      <c r="AR58" s="54" t="s">
        <v>124</v>
      </c>
      <c r="AS58" s="87" t="s">
        <v>125</v>
      </c>
      <c r="AT58" s="87" t="s">
        <v>126</v>
      </c>
      <c r="AU58" s="9" t="s">
        <v>127</v>
      </c>
      <c r="AV58" s="55" t="s">
        <v>110</v>
      </c>
      <c r="AW58" s="54" t="s">
        <v>111</v>
      </c>
      <c r="AX58" s="281" t="s">
        <v>112</v>
      </c>
    </row>
    <row r="59" spans="2:50" outlineLevel="1">
      <c r="B59" s="40" t="s">
        <v>74</v>
      </c>
      <c r="C59" s="52" t="s">
        <v>94</v>
      </c>
      <c r="D59" s="58">
        <v>0</v>
      </c>
      <c r="E59" s="57">
        <v>25</v>
      </c>
      <c r="F59" s="58">
        <v>0</v>
      </c>
      <c r="G59" s="132">
        <f t="shared" ref="G59" si="165">E59+F59</f>
        <v>25</v>
      </c>
      <c r="H59" s="157">
        <f t="shared" ref="H59" si="166">IFERROR((G59-E59)/E59,0)</f>
        <v>0</v>
      </c>
      <c r="I59" s="58">
        <v>0</v>
      </c>
      <c r="J59" s="132">
        <f t="shared" ref="J59" si="167">G59+I59</f>
        <v>25</v>
      </c>
      <c r="K59" s="157">
        <f t="shared" ref="K59:K74" si="168">IFERROR((J59-G59)/G59,0)</f>
        <v>0</v>
      </c>
      <c r="L59" s="58">
        <v>0</v>
      </c>
      <c r="M59" s="132">
        <f t="shared" ref="M59" si="169">J59+L59</f>
        <v>25</v>
      </c>
      <c r="N59" s="157">
        <f t="shared" ref="N59:N74" si="170">IFERROR((M59-J59)/J59,0)</f>
        <v>0</v>
      </c>
      <c r="O59" s="58">
        <v>1</v>
      </c>
      <c r="P59" s="30"/>
      <c r="Q59" s="123"/>
      <c r="R59" s="58">
        <v>1</v>
      </c>
      <c r="S59" s="132">
        <f t="shared" ref="S59" si="171">M59+R59</f>
        <v>26</v>
      </c>
      <c r="T59" s="157">
        <f t="shared" ref="T59:T74" si="172">IFERROR((S59-M59)/M59,0)</f>
        <v>0.04</v>
      </c>
      <c r="U59" s="152">
        <f t="shared" ref="U59" si="173">D59+F59+I59+L59+R59</f>
        <v>1</v>
      </c>
      <c r="V59" s="153">
        <f t="shared" ref="V59" si="174">IFERROR((S59/E59)^(1/4)-1,0)</f>
        <v>9.8534065489688238E-3</v>
      </c>
      <c r="X59" s="158">
        <f>Y59+Z59</f>
        <v>6</v>
      </c>
      <c r="Y59" s="6">
        <v>6</v>
      </c>
      <c r="Z59" s="6">
        <v>0</v>
      </c>
      <c r="AA59" s="132">
        <f t="shared" ref="AA59" si="175">S59+X59</f>
        <v>32</v>
      </c>
      <c r="AB59" s="157">
        <f t="shared" ref="AB59" si="176">IFERROR((AA59-S59)/S59,0)</f>
        <v>0.23076923076923078</v>
      </c>
      <c r="AC59" s="158">
        <f>AD59+AE59</f>
        <v>3</v>
      </c>
      <c r="AD59" s="6">
        <v>3</v>
      </c>
      <c r="AE59" s="6">
        <v>0</v>
      </c>
      <c r="AF59" s="132">
        <f t="shared" ref="AF59" si="177">AA59+AC59</f>
        <v>35</v>
      </c>
      <c r="AG59" s="147">
        <f t="shared" ref="AG59:AG74" si="178">IFERROR((AF59-AA59)/AA59,0)</f>
        <v>9.375E-2</v>
      </c>
      <c r="AH59" s="158">
        <f>AI59+AJ59</f>
        <v>3</v>
      </c>
      <c r="AI59" s="6">
        <v>3</v>
      </c>
      <c r="AJ59" s="6">
        <v>0</v>
      </c>
      <c r="AK59" s="132">
        <f t="shared" ref="AK59" si="179">AF59+AH59</f>
        <v>38</v>
      </c>
      <c r="AL59" s="147">
        <f t="shared" ref="AL59:AL74" si="180">IFERROR((AK59-AF59)/AF59,0)</f>
        <v>8.5714285714285715E-2</v>
      </c>
      <c r="AM59" s="158">
        <f>AN59+AO59</f>
        <v>4</v>
      </c>
      <c r="AN59" s="6">
        <v>4</v>
      </c>
      <c r="AO59" s="6">
        <v>0</v>
      </c>
      <c r="AP59" s="132">
        <f t="shared" ref="AP59" si="181">AK59+AM59</f>
        <v>42</v>
      </c>
      <c r="AQ59" s="147">
        <f t="shared" ref="AQ59:AQ74" si="182">IFERROR((AP59-AK59)/AK59,0)</f>
        <v>0.10526315789473684</v>
      </c>
      <c r="AR59" s="158">
        <f>AS59+AT59</f>
        <v>1</v>
      </c>
      <c r="AS59" s="6">
        <v>1</v>
      </c>
      <c r="AT59" s="6">
        <v>0</v>
      </c>
      <c r="AU59" s="132">
        <f t="shared" ref="AU59" si="183">AP59+AR59</f>
        <v>43</v>
      </c>
      <c r="AV59" s="147">
        <f t="shared" ref="AV59:AV74" si="184">IFERROR((AU59-AP59)/AP59,0)</f>
        <v>2.3809523809523808E-2</v>
      </c>
      <c r="AW59" s="152">
        <f t="shared" ref="AW59" si="185">X59+AC59+AH59+AM59+AR59</f>
        <v>17</v>
      </c>
      <c r="AX59" s="153">
        <f>IFERROR((AU59/AA59)^(1/4)-1,0)</f>
        <v>7.6662580355128185E-2</v>
      </c>
    </row>
    <row r="60" spans="2:50" outlineLevel="1">
      <c r="B60" s="40" t="s">
        <v>75</v>
      </c>
      <c r="C60" s="52" t="s">
        <v>94</v>
      </c>
      <c r="D60" s="58">
        <v>0</v>
      </c>
      <c r="E60" s="57">
        <v>0</v>
      </c>
      <c r="F60" s="58">
        <v>0</v>
      </c>
      <c r="G60" s="132">
        <f t="shared" ref="G60:G72" si="186">E60+F60</f>
        <v>0</v>
      </c>
      <c r="H60" s="157">
        <f t="shared" ref="H60:H72" si="187">IFERROR((G60-E60)/E60,0)</f>
        <v>0</v>
      </c>
      <c r="I60" s="58">
        <v>0</v>
      </c>
      <c r="J60" s="132">
        <f t="shared" ref="J60:J72" si="188">G60+I60</f>
        <v>0</v>
      </c>
      <c r="K60" s="157">
        <f t="shared" ref="K60:K72" si="189">IFERROR((J60-G60)/G60,0)</f>
        <v>0</v>
      </c>
      <c r="L60" s="58">
        <v>0</v>
      </c>
      <c r="M60" s="132">
        <f t="shared" ref="M60:M72" si="190">J60+L60</f>
        <v>0</v>
      </c>
      <c r="N60" s="157">
        <f t="shared" ref="N60:N72" si="191">IFERROR((M60-J60)/J60,0)</f>
        <v>0</v>
      </c>
      <c r="O60" s="58">
        <v>0</v>
      </c>
      <c r="P60" s="30"/>
      <c r="Q60" s="123"/>
      <c r="R60" s="58">
        <v>0</v>
      </c>
      <c r="S60" s="132">
        <f t="shared" ref="S60:S72" si="192">M60+R60</f>
        <v>0</v>
      </c>
      <c r="T60" s="157">
        <f t="shared" ref="T60:T72" si="193">IFERROR((S60-M60)/M60,0)</f>
        <v>0</v>
      </c>
      <c r="U60" s="152">
        <f t="shared" ref="U60:U72" si="194">D60+F60+I60+L60+R60</f>
        <v>0</v>
      </c>
      <c r="V60" s="153">
        <f t="shared" ref="V60:V72" si="195">IFERROR((S60/E60)^(1/4)-1,0)</f>
        <v>0</v>
      </c>
      <c r="X60" s="158">
        <f t="shared" ref="X60:X72" si="196">Y60+Z60</f>
        <v>0</v>
      </c>
      <c r="Y60" s="6">
        <v>0</v>
      </c>
      <c r="Z60" s="6">
        <v>0</v>
      </c>
      <c r="AA60" s="132">
        <f t="shared" ref="AA60:AA72" si="197">S60+X60</f>
        <v>0</v>
      </c>
      <c r="AB60" s="157">
        <f t="shared" ref="AB60:AB72" si="198">IFERROR((AA60-S60)/S60,0)</f>
        <v>0</v>
      </c>
      <c r="AC60" s="158">
        <f t="shared" ref="AC60:AC72" si="199">AD60+AE60</f>
        <v>0</v>
      </c>
      <c r="AD60" s="6">
        <v>0</v>
      </c>
      <c r="AE60" s="6">
        <v>0</v>
      </c>
      <c r="AF60" s="132">
        <f t="shared" ref="AF60:AF72" si="200">AA60+AC60</f>
        <v>0</v>
      </c>
      <c r="AG60" s="147">
        <f t="shared" ref="AG60:AG72" si="201">IFERROR((AF60-AA60)/AA60,0)</f>
        <v>0</v>
      </c>
      <c r="AH60" s="158">
        <f t="shared" ref="AH60:AH72" si="202">AI60+AJ60</f>
        <v>0</v>
      </c>
      <c r="AI60" s="6">
        <v>0</v>
      </c>
      <c r="AJ60" s="6">
        <v>0</v>
      </c>
      <c r="AK60" s="132">
        <f t="shared" ref="AK60:AK72" si="203">AF60+AH60</f>
        <v>0</v>
      </c>
      <c r="AL60" s="147">
        <f t="shared" ref="AL60:AL72" si="204">IFERROR((AK60-AF60)/AF60,0)</f>
        <v>0</v>
      </c>
      <c r="AM60" s="158">
        <f t="shared" ref="AM60:AM72" si="205">AN60+AO60</f>
        <v>0</v>
      </c>
      <c r="AN60" s="6">
        <v>0</v>
      </c>
      <c r="AO60" s="6">
        <v>0</v>
      </c>
      <c r="AP60" s="132">
        <f t="shared" ref="AP60:AP72" si="206">AK60+AM60</f>
        <v>0</v>
      </c>
      <c r="AQ60" s="147">
        <f t="shared" ref="AQ60:AQ72" si="207">IFERROR((AP60-AK60)/AK60,0)</f>
        <v>0</v>
      </c>
      <c r="AR60" s="158">
        <f t="shared" ref="AR60:AR72" si="208">AS60+AT60</f>
        <v>0</v>
      </c>
      <c r="AS60" s="6">
        <v>0</v>
      </c>
      <c r="AT60" s="6">
        <v>0</v>
      </c>
      <c r="AU60" s="132">
        <f t="shared" ref="AU60:AU72" si="209">AP60+AR60</f>
        <v>0</v>
      </c>
      <c r="AV60" s="147">
        <f t="shared" ref="AV60:AV72" si="210">IFERROR((AU60-AP60)/AP60,0)</f>
        <v>0</v>
      </c>
      <c r="AW60" s="152">
        <f t="shared" ref="AW60:AW72" si="211">X60+AC60+AH60+AM60+AR60</f>
        <v>0</v>
      </c>
      <c r="AX60" s="153">
        <f t="shared" ref="AX60:AX72" si="212">IFERROR((AU60/AA60)^(1/4)-1,0)</f>
        <v>0</v>
      </c>
    </row>
    <row r="61" spans="2:50" outlineLevel="1">
      <c r="B61" s="40" t="s">
        <v>76</v>
      </c>
      <c r="C61" s="52" t="s">
        <v>94</v>
      </c>
      <c r="D61" s="58">
        <v>0</v>
      </c>
      <c r="E61" s="57">
        <v>0</v>
      </c>
      <c r="F61" s="58">
        <v>0</v>
      </c>
      <c r="G61" s="132">
        <f t="shared" si="186"/>
        <v>0</v>
      </c>
      <c r="H61" s="157">
        <f t="shared" si="187"/>
        <v>0</v>
      </c>
      <c r="I61" s="58">
        <v>0</v>
      </c>
      <c r="J61" s="132">
        <f t="shared" si="188"/>
        <v>0</v>
      </c>
      <c r="K61" s="157">
        <f t="shared" si="189"/>
        <v>0</v>
      </c>
      <c r="L61" s="58">
        <v>0</v>
      </c>
      <c r="M61" s="132">
        <f t="shared" si="190"/>
        <v>0</v>
      </c>
      <c r="N61" s="157">
        <f t="shared" si="191"/>
        <v>0</v>
      </c>
      <c r="O61" s="58">
        <v>0</v>
      </c>
      <c r="P61" s="30"/>
      <c r="Q61" s="123"/>
      <c r="R61" s="58">
        <v>0</v>
      </c>
      <c r="S61" s="132">
        <f t="shared" si="192"/>
        <v>0</v>
      </c>
      <c r="T61" s="157">
        <f t="shared" si="193"/>
        <v>0</v>
      </c>
      <c r="U61" s="152">
        <f t="shared" si="194"/>
        <v>0</v>
      </c>
      <c r="V61" s="153">
        <f t="shared" si="195"/>
        <v>0</v>
      </c>
      <c r="X61" s="158">
        <f t="shared" si="196"/>
        <v>0</v>
      </c>
      <c r="Y61" s="6">
        <v>0</v>
      </c>
      <c r="Z61" s="6">
        <v>0</v>
      </c>
      <c r="AA61" s="132">
        <f t="shared" si="197"/>
        <v>0</v>
      </c>
      <c r="AB61" s="157">
        <f t="shared" si="198"/>
        <v>0</v>
      </c>
      <c r="AC61" s="158">
        <f t="shared" si="199"/>
        <v>0</v>
      </c>
      <c r="AD61" s="6">
        <v>0</v>
      </c>
      <c r="AE61" s="6">
        <v>0</v>
      </c>
      <c r="AF61" s="132">
        <f t="shared" si="200"/>
        <v>0</v>
      </c>
      <c r="AG61" s="147">
        <f t="shared" si="201"/>
        <v>0</v>
      </c>
      <c r="AH61" s="158">
        <f t="shared" si="202"/>
        <v>0</v>
      </c>
      <c r="AI61" s="6">
        <v>0</v>
      </c>
      <c r="AJ61" s="6">
        <v>0</v>
      </c>
      <c r="AK61" s="132">
        <f t="shared" si="203"/>
        <v>0</v>
      </c>
      <c r="AL61" s="147">
        <f t="shared" si="204"/>
        <v>0</v>
      </c>
      <c r="AM61" s="158">
        <f t="shared" si="205"/>
        <v>0</v>
      </c>
      <c r="AN61" s="6">
        <v>0</v>
      </c>
      <c r="AO61" s="6">
        <v>0</v>
      </c>
      <c r="AP61" s="132">
        <f t="shared" si="206"/>
        <v>0</v>
      </c>
      <c r="AQ61" s="147">
        <f t="shared" si="207"/>
        <v>0</v>
      </c>
      <c r="AR61" s="158">
        <f t="shared" si="208"/>
        <v>0</v>
      </c>
      <c r="AS61" s="6">
        <v>0</v>
      </c>
      <c r="AT61" s="6">
        <v>0</v>
      </c>
      <c r="AU61" s="132">
        <f t="shared" si="209"/>
        <v>0</v>
      </c>
      <c r="AV61" s="147">
        <f t="shared" si="210"/>
        <v>0</v>
      </c>
      <c r="AW61" s="152">
        <f t="shared" si="211"/>
        <v>0</v>
      </c>
      <c r="AX61" s="153">
        <f t="shared" si="212"/>
        <v>0</v>
      </c>
    </row>
    <row r="62" spans="2:50" outlineLevel="1">
      <c r="B62" s="40" t="s">
        <v>77</v>
      </c>
      <c r="C62" s="52" t="s">
        <v>94</v>
      </c>
      <c r="D62" s="58">
        <v>0</v>
      </c>
      <c r="E62" s="57">
        <v>6</v>
      </c>
      <c r="F62" s="58">
        <v>0</v>
      </c>
      <c r="G62" s="132">
        <f t="shared" si="186"/>
        <v>6</v>
      </c>
      <c r="H62" s="157">
        <f t="shared" si="187"/>
        <v>0</v>
      </c>
      <c r="I62" s="58">
        <v>0</v>
      </c>
      <c r="J62" s="132">
        <f t="shared" si="188"/>
        <v>6</v>
      </c>
      <c r="K62" s="157">
        <f t="shared" si="189"/>
        <v>0</v>
      </c>
      <c r="L62" s="58">
        <v>0</v>
      </c>
      <c r="M62" s="132">
        <f t="shared" si="190"/>
        <v>6</v>
      </c>
      <c r="N62" s="157">
        <f t="shared" si="191"/>
        <v>0</v>
      </c>
      <c r="O62" s="58">
        <v>0</v>
      </c>
      <c r="P62" s="30"/>
      <c r="Q62" s="123"/>
      <c r="R62" s="58">
        <v>0</v>
      </c>
      <c r="S62" s="132">
        <f t="shared" si="192"/>
        <v>6</v>
      </c>
      <c r="T62" s="157">
        <f t="shared" si="193"/>
        <v>0</v>
      </c>
      <c r="U62" s="152">
        <f t="shared" si="194"/>
        <v>0</v>
      </c>
      <c r="V62" s="153">
        <f t="shared" si="195"/>
        <v>0</v>
      </c>
      <c r="X62" s="158">
        <f t="shared" si="196"/>
        <v>0</v>
      </c>
      <c r="Y62" s="6">
        <v>0</v>
      </c>
      <c r="Z62" s="6">
        <v>0</v>
      </c>
      <c r="AA62" s="132">
        <f t="shared" si="197"/>
        <v>6</v>
      </c>
      <c r="AB62" s="157">
        <f t="shared" si="198"/>
        <v>0</v>
      </c>
      <c r="AC62" s="158">
        <f t="shared" si="199"/>
        <v>0</v>
      </c>
      <c r="AD62" s="6">
        <v>0</v>
      </c>
      <c r="AE62" s="6">
        <v>0</v>
      </c>
      <c r="AF62" s="132">
        <f t="shared" si="200"/>
        <v>6</v>
      </c>
      <c r="AG62" s="147">
        <f t="shared" si="201"/>
        <v>0</v>
      </c>
      <c r="AH62" s="158">
        <f t="shared" si="202"/>
        <v>0</v>
      </c>
      <c r="AI62" s="6">
        <v>0</v>
      </c>
      <c r="AJ62" s="6">
        <v>0</v>
      </c>
      <c r="AK62" s="132">
        <f t="shared" si="203"/>
        <v>6</v>
      </c>
      <c r="AL62" s="147">
        <f t="shared" si="204"/>
        <v>0</v>
      </c>
      <c r="AM62" s="158">
        <f t="shared" si="205"/>
        <v>0</v>
      </c>
      <c r="AN62" s="6">
        <v>0</v>
      </c>
      <c r="AO62" s="6">
        <v>0</v>
      </c>
      <c r="AP62" s="132">
        <f t="shared" si="206"/>
        <v>6</v>
      </c>
      <c r="AQ62" s="147">
        <f t="shared" si="207"/>
        <v>0</v>
      </c>
      <c r="AR62" s="158">
        <f t="shared" si="208"/>
        <v>0</v>
      </c>
      <c r="AS62" s="6">
        <v>0</v>
      </c>
      <c r="AT62" s="6">
        <v>0</v>
      </c>
      <c r="AU62" s="132">
        <f t="shared" si="209"/>
        <v>6</v>
      </c>
      <c r="AV62" s="147">
        <f t="shared" si="210"/>
        <v>0</v>
      </c>
      <c r="AW62" s="152">
        <f t="shared" si="211"/>
        <v>0</v>
      </c>
      <c r="AX62" s="153">
        <f t="shared" si="212"/>
        <v>0</v>
      </c>
    </row>
    <row r="63" spans="2:50" outlineLevel="1">
      <c r="B63" s="40" t="s">
        <v>78</v>
      </c>
      <c r="C63" s="52" t="s">
        <v>94</v>
      </c>
      <c r="D63" s="58">
        <v>0</v>
      </c>
      <c r="E63" s="57">
        <v>0</v>
      </c>
      <c r="F63" s="58">
        <v>0</v>
      </c>
      <c r="G63" s="132">
        <f t="shared" si="186"/>
        <v>0</v>
      </c>
      <c r="H63" s="157">
        <f t="shared" si="187"/>
        <v>0</v>
      </c>
      <c r="I63" s="58">
        <v>0</v>
      </c>
      <c r="J63" s="132">
        <f t="shared" si="188"/>
        <v>0</v>
      </c>
      <c r="K63" s="157">
        <f t="shared" si="189"/>
        <v>0</v>
      </c>
      <c r="L63" s="58">
        <v>0</v>
      </c>
      <c r="M63" s="132">
        <f t="shared" si="190"/>
        <v>0</v>
      </c>
      <c r="N63" s="157">
        <f t="shared" si="191"/>
        <v>0</v>
      </c>
      <c r="O63" s="58">
        <v>0</v>
      </c>
      <c r="P63" s="30"/>
      <c r="Q63" s="123"/>
      <c r="R63" s="58">
        <v>0</v>
      </c>
      <c r="S63" s="132">
        <f t="shared" si="192"/>
        <v>0</v>
      </c>
      <c r="T63" s="157">
        <f t="shared" si="193"/>
        <v>0</v>
      </c>
      <c r="U63" s="152">
        <f t="shared" si="194"/>
        <v>0</v>
      </c>
      <c r="V63" s="153">
        <f t="shared" si="195"/>
        <v>0</v>
      </c>
      <c r="X63" s="158">
        <f t="shared" si="196"/>
        <v>0</v>
      </c>
      <c r="Y63" s="6">
        <v>0</v>
      </c>
      <c r="Z63" s="6">
        <v>0</v>
      </c>
      <c r="AA63" s="132">
        <f t="shared" si="197"/>
        <v>0</v>
      </c>
      <c r="AB63" s="157">
        <f t="shared" si="198"/>
        <v>0</v>
      </c>
      <c r="AC63" s="158">
        <f t="shared" si="199"/>
        <v>0</v>
      </c>
      <c r="AD63" s="6">
        <v>0</v>
      </c>
      <c r="AE63" s="6">
        <v>0</v>
      </c>
      <c r="AF63" s="132">
        <f t="shared" si="200"/>
        <v>0</v>
      </c>
      <c r="AG63" s="147">
        <f t="shared" si="201"/>
        <v>0</v>
      </c>
      <c r="AH63" s="158">
        <f t="shared" si="202"/>
        <v>0</v>
      </c>
      <c r="AI63" s="6">
        <v>0</v>
      </c>
      <c r="AJ63" s="6">
        <v>0</v>
      </c>
      <c r="AK63" s="132">
        <f t="shared" si="203"/>
        <v>0</v>
      </c>
      <c r="AL63" s="147">
        <f t="shared" si="204"/>
        <v>0</v>
      </c>
      <c r="AM63" s="158">
        <f t="shared" si="205"/>
        <v>0</v>
      </c>
      <c r="AN63" s="6">
        <v>0</v>
      </c>
      <c r="AO63" s="6">
        <v>0</v>
      </c>
      <c r="AP63" s="132">
        <f t="shared" si="206"/>
        <v>0</v>
      </c>
      <c r="AQ63" s="147">
        <f t="shared" si="207"/>
        <v>0</v>
      </c>
      <c r="AR63" s="158">
        <f t="shared" si="208"/>
        <v>0</v>
      </c>
      <c r="AS63" s="6">
        <v>0</v>
      </c>
      <c r="AT63" s="6">
        <v>0</v>
      </c>
      <c r="AU63" s="132">
        <f t="shared" si="209"/>
        <v>0</v>
      </c>
      <c r="AV63" s="147">
        <f t="shared" si="210"/>
        <v>0</v>
      </c>
      <c r="AW63" s="152">
        <f t="shared" si="211"/>
        <v>0</v>
      </c>
      <c r="AX63" s="153">
        <f t="shared" si="212"/>
        <v>0</v>
      </c>
    </row>
    <row r="64" spans="2:50" outlineLevel="1">
      <c r="B64" s="40" t="s">
        <v>79</v>
      </c>
      <c r="C64" s="52" t="s">
        <v>94</v>
      </c>
      <c r="D64" s="58">
        <v>0</v>
      </c>
      <c r="E64" s="57">
        <v>9</v>
      </c>
      <c r="F64" s="58">
        <v>0</v>
      </c>
      <c r="G64" s="132">
        <f t="shared" si="186"/>
        <v>9</v>
      </c>
      <c r="H64" s="157">
        <f t="shared" si="187"/>
        <v>0</v>
      </c>
      <c r="I64" s="58">
        <v>0</v>
      </c>
      <c r="J64" s="132">
        <f t="shared" si="188"/>
        <v>9</v>
      </c>
      <c r="K64" s="157">
        <f t="shared" si="189"/>
        <v>0</v>
      </c>
      <c r="L64" s="58">
        <v>0</v>
      </c>
      <c r="M64" s="132">
        <f t="shared" si="190"/>
        <v>9</v>
      </c>
      <c r="N64" s="157">
        <f t="shared" si="191"/>
        <v>0</v>
      </c>
      <c r="O64" s="58">
        <v>0</v>
      </c>
      <c r="P64" s="30"/>
      <c r="Q64" s="123"/>
      <c r="R64" s="58">
        <v>0</v>
      </c>
      <c r="S64" s="132">
        <f t="shared" si="192"/>
        <v>9</v>
      </c>
      <c r="T64" s="157">
        <f t="shared" si="193"/>
        <v>0</v>
      </c>
      <c r="U64" s="152">
        <f t="shared" si="194"/>
        <v>0</v>
      </c>
      <c r="V64" s="153">
        <f t="shared" si="195"/>
        <v>0</v>
      </c>
      <c r="X64" s="158">
        <f t="shared" si="196"/>
        <v>0</v>
      </c>
      <c r="Y64" s="6">
        <v>0</v>
      </c>
      <c r="Z64" s="6">
        <v>0</v>
      </c>
      <c r="AA64" s="132">
        <f t="shared" si="197"/>
        <v>9</v>
      </c>
      <c r="AB64" s="157">
        <f t="shared" si="198"/>
        <v>0</v>
      </c>
      <c r="AC64" s="158">
        <f t="shared" si="199"/>
        <v>0</v>
      </c>
      <c r="AD64" s="6">
        <v>0</v>
      </c>
      <c r="AE64" s="6">
        <v>0</v>
      </c>
      <c r="AF64" s="132">
        <f t="shared" si="200"/>
        <v>9</v>
      </c>
      <c r="AG64" s="147">
        <f t="shared" si="201"/>
        <v>0</v>
      </c>
      <c r="AH64" s="158">
        <f t="shared" si="202"/>
        <v>0</v>
      </c>
      <c r="AI64" s="6">
        <v>0</v>
      </c>
      <c r="AJ64" s="6">
        <v>0</v>
      </c>
      <c r="AK64" s="132">
        <f t="shared" si="203"/>
        <v>9</v>
      </c>
      <c r="AL64" s="147">
        <f t="shared" si="204"/>
        <v>0</v>
      </c>
      <c r="AM64" s="158">
        <f t="shared" si="205"/>
        <v>0</v>
      </c>
      <c r="AN64" s="6">
        <v>0</v>
      </c>
      <c r="AO64" s="6">
        <v>0</v>
      </c>
      <c r="AP64" s="132">
        <f t="shared" si="206"/>
        <v>9</v>
      </c>
      <c r="AQ64" s="147">
        <f t="shared" si="207"/>
        <v>0</v>
      </c>
      <c r="AR64" s="158">
        <f t="shared" si="208"/>
        <v>0</v>
      </c>
      <c r="AS64" s="6">
        <v>0</v>
      </c>
      <c r="AT64" s="6">
        <v>0</v>
      </c>
      <c r="AU64" s="132">
        <f t="shared" si="209"/>
        <v>9</v>
      </c>
      <c r="AV64" s="147">
        <f t="shared" si="210"/>
        <v>0</v>
      </c>
      <c r="AW64" s="152">
        <f t="shared" si="211"/>
        <v>0</v>
      </c>
      <c r="AX64" s="153">
        <f t="shared" si="212"/>
        <v>0</v>
      </c>
    </row>
    <row r="65" spans="1:50" outlineLevel="1">
      <c r="B65" s="40" t="s">
        <v>80</v>
      </c>
      <c r="C65" s="52" t="s">
        <v>94</v>
      </c>
      <c r="D65" s="58">
        <v>0</v>
      </c>
      <c r="E65" s="57">
        <v>2</v>
      </c>
      <c r="F65" s="58">
        <v>1</v>
      </c>
      <c r="G65" s="132">
        <f t="shared" si="186"/>
        <v>3</v>
      </c>
      <c r="H65" s="157">
        <f t="shared" si="187"/>
        <v>0.5</v>
      </c>
      <c r="I65" s="58">
        <v>0</v>
      </c>
      <c r="J65" s="132">
        <f t="shared" si="188"/>
        <v>3</v>
      </c>
      <c r="K65" s="157">
        <f t="shared" si="189"/>
        <v>0</v>
      </c>
      <c r="L65" s="58">
        <v>1</v>
      </c>
      <c r="M65" s="132">
        <f t="shared" si="190"/>
        <v>4</v>
      </c>
      <c r="N65" s="157">
        <f t="shared" si="191"/>
        <v>0.33333333333333331</v>
      </c>
      <c r="O65" s="58">
        <v>1</v>
      </c>
      <c r="P65" s="30"/>
      <c r="Q65" s="123"/>
      <c r="R65" s="58">
        <v>1</v>
      </c>
      <c r="S65" s="132">
        <f t="shared" si="192"/>
        <v>5</v>
      </c>
      <c r="T65" s="157">
        <f t="shared" si="193"/>
        <v>0.25</v>
      </c>
      <c r="U65" s="152">
        <f t="shared" si="194"/>
        <v>3</v>
      </c>
      <c r="V65" s="153">
        <f t="shared" si="195"/>
        <v>0.25743342968293548</v>
      </c>
      <c r="X65" s="158">
        <f t="shared" si="196"/>
        <v>0</v>
      </c>
      <c r="Y65" s="6">
        <v>0</v>
      </c>
      <c r="Z65" s="6">
        <v>0</v>
      </c>
      <c r="AA65" s="132">
        <f t="shared" si="197"/>
        <v>5</v>
      </c>
      <c r="AB65" s="157">
        <f t="shared" si="198"/>
        <v>0</v>
      </c>
      <c r="AC65" s="158">
        <f t="shared" si="199"/>
        <v>0</v>
      </c>
      <c r="AD65" s="6">
        <v>0</v>
      </c>
      <c r="AE65" s="6">
        <v>0</v>
      </c>
      <c r="AF65" s="132">
        <f t="shared" si="200"/>
        <v>5</v>
      </c>
      <c r="AG65" s="147">
        <f t="shared" si="201"/>
        <v>0</v>
      </c>
      <c r="AH65" s="158">
        <f t="shared" si="202"/>
        <v>0</v>
      </c>
      <c r="AI65" s="6">
        <v>0</v>
      </c>
      <c r="AJ65" s="6">
        <v>0</v>
      </c>
      <c r="AK65" s="132">
        <f t="shared" si="203"/>
        <v>5</v>
      </c>
      <c r="AL65" s="147">
        <f t="shared" si="204"/>
        <v>0</v>
      </c>
      <c r="AM65" s="158">
        <f t="shared" si="205"/>
        <v>0</v>
      </c>
      <c r="AN65" s="6">
        <v>0</v>
      </c>
      <c r="AO65" s="6">
        <v>0</v>
      </c>
      <c r="AP65" s="132">
        <f t="shared" si="206"/>
        <v>5</v>
      </c>
      <c r="AQ65" s="147">
        <f t="shared" si="207"/>
        <v>0</v>
      </c>
      <c r="AR65" s="158">
        <f t="shared" si="208"/>
        <v>0</v>
      </c>
      <c r="AS65" s="6">
        <v>0</v>
      </c>
      <c r="AT65" s="6">
        <v>0</v>
      </c>
      <c r="AU65" s="132">
        <f t="shared" si="209"/>
        <v>5</v>
      </c>
      <c r="AV65" s="147">
        <f t="shared" si="210"/>
        <v>0</v>
      </c>
      <c r="AW65" s="152">
        <f t="shared" si="211"/>
        <v>0</v>
      </c>
      <c r="AX65" s="153">
        <f t="shared" si="212"/>
        <v>0</v>
      </c>
    </row>
    <row r="66" spans="1:50" outlineLevel="1">
      <c r="B66" s="40" t="s">
        <v>81</v>
      </c>
      <c r="C66" s="52" t="s">
        <v>94</v>
      </c>
      <c r="D66" s="58">
        <v>0</v>
      </c>
      <c r="E66" s="57">
        <v>3</v>
      </c>
      <c r="F66" s="58">
        <v>0</v>
      </c>
      <c r="G66" s="132">
        <f t="shared" si="186"/>
        <v>3</v>
      </c>
      <c r="H66" s="157">
        <f t="shared" si="187"/>
        <v>0</v>
      </c>
      <c r="I66" s="58">
        <v>0</v>
      </c>
      <c r="J66" s="132">
        <f t="shared" si="188"/>
        <v>3</v>
      </c>
      <c r="K66" s="157">
        <f t="shared" si="189"/>
        <v>0</v>
      </c>
      <c r="L66" s="58">
        <v>0</v>
      </c>
      <c r="M66" s="132">
        <f t="shared" si="190"/>
        <v>3</v>
      </c>
      <c r="N66" s="157">
        <f t="shared" si="191"/>
        <v>0</v>
      </c>
      <c r="O66" s="58">
        <v>0</v>
      </c>
      <c r="P66" s="30"/>
      <c r="Q66" s="123"/>
      <c r="R66" s="58">
        <v>0</v>
      </c>
      <c r="S66" s="132">
        <f t="shared" si="192"/>
        <v>3</v>
      </c>
      <c r="T66" s="157">
        <f t="shared" si="193"/>
        <v>0</v>
      </c>
      <c r="U66" s="152">
        <f t="shared" si="194"/>
        <v>0</v>
      </c>
      <c r="V66" s="153">
        <f t="shared" si="195"/>
        <v>0</v>
      </c>
      <c r="X66" s="158">
        <f t="shared" si="196"/>
        <v>0</v>
      </c>
      <c r="Y66" s="6">
        <v>0</v>
      </c>
      <c r="Z66" s="6">
        <v>0</v>
      </c>
      <c r="AA66" s="132">
        <f t="shared" si="197"/>
        <v>3</v>
      </c>
      <c r="AB66" s="157">
        <f t="shared" si="198"/>
        <v>0</v>
      </c>
      <c r="AC66" s="158">
        <f t="shared" si="199"/>
        <v>0</v>
      </c>
      <c r="AD66" s="6">
        <v>0</v>
      </c>
      <c r="AE66" s="6">
        <v>0</v>
      </c>
      <c r="AF66" s="132">
        <f t="shared" si="200"/>
        <v>3</v>
      </c>
      <c r="AG66" s="147">
        <f t="shared" si="201"/>
        <v>0</v>
      </c>
      <c r="AH66" s="158">
        <f t="shared" si="202"/>
        <v>0</v>
      </c>
      <c r="AI66" s="6">
        <v>0</v>
      </c>
      <c r="AJ66" s="6">
        <v>0</v>
      </c>
      <c r="AK66" s="132">
        <f t="shared" si="203"/>
        <v>3</v>
      </c>
      <c r="AL66" s="147">
        <f t="shared" si="204"/>
        <v>0</v>
      </c>
      <c r="AM66" s="158">
        <f t="shared" si="205"/>
        <v>0</v>
      </c>
      <c r="AN66" s="6">
        <v>0</v>
      </c>
      <c r="AO66" s="6">
        <v>0</v>
      </c>
      <c r="AP66" s="132">
        <f t="shared" si="206"/>
        <v>3</v>
      </c>
      <c r="AQ66" s="147">
        <f t="shared" si="207"/>
        <v>0</v>
      </c>
      <c r="AR66" s="158">
        <f t="shared" si="208"/>
        <v>0</v>
      </c>
      <c r="AS66" s="6">
        <v>0</v>
      </c>
      <c r="AT66" s="6">
        <v>0</v>
      </c>
      <c r="AU66" s="132">
        <f t="shared" si="209"/>
        <v>3</v>
      </c>
      <c r="AV66" s="147">
        <f t="shared" si="210"/>
        <v>0</v>
      </c>
      <c r="AW66" s="152">
        <f t="shared" si="211"/>
        <v>0</v>
      </c>
      <c r="AX66" s="153">
        <f t="shared" si="212"/>
        <v>0</v>
      </c>
    </row>
    <row r="67" spans="1:50" s="43" customFormat="1" outlineLevel="1">
      <c r="A67"/>
      <c r="B67" s="40" t="s">
        <v>82</v>
      </c>
      <c r="C67" s="52" t="s">
        <v>94</v>
      </c>
      <c r="D67" s="58">
        <v>0</v>
      </c>
      <c r="E67" s="57">
        <v>2</v>
      </c>
      <c r="F67" s="58">
        <v>0</v>
      </c>
      <c r="G67" s="132">
        <f t="shared" si="186"/>
        <v>2</v>
      </c>
      <c r="H67" s="157">
        <f t="shared" si="187"/>
        <v>0</v>
      </c>
      <c r="I67" s="58">
        <v>1</v>
      </c>
      <c r="J67" s="132">
        <f t="shared" si="188"/>
        <v>3</v>
      </c>
      <c r="K67" s="157">
        <f t="shared" si="189"/>
        <v>0.5</v>
      </c>
      <c r="L67" s="58">
        <v>0</v>
      </c>
      <c r="M67" s="132">
        <f t="shared" si="190"/>
        <v>3</v>
      </c>
      <c r="N67" s="157">
        <f t="shared" si="191"/>
        <v>0</v>
      </c>
      <c r="O67" s="58">
        <v>0</v>
      </c>
      <c r="P67" s="117"/>
      <c r="Q67" s="120"/>
      <c r="R67" s="58">
        <v>0</v>
      </c>
      <c r="S67" s="132">
        <f t="shared" si="192"/>
        <v>3</v>
      </c>
      <c r="T67" s="157">
        <f t="shared" si="193"/>
        <v>0</v>
      </c>
      <c r="U67" s="152">
        <f t="shared" si="194"/>
        <v>1</v>
      </c>
      <c r="V67" s="153">
        <f t="shared" si="195"/>
        <v>0.1066819197003217</v>
      </c>
      <c r="W67"/>
      <c r="X67" s="158">
        <f t="shared" si="196"/>
        <v>0</v>
      </c>
      <c r="Y67" s="6">
        <v>0</v>
      </c>
      <c r="Z67" s="6">
        <v>0</v>
      </c>
      <c r="AA67" s="132">
        <f t="shared" si="197"/>
        <v>3</v>
      </c>
      <c r="AB67" s="157">
        <f t="shared" si="198"/>
        <v>0</v>
      </c>
      <c r="AC67" s="158">
        <f t="shared" si="199"/>
        <v>0</v>
      </c>
      <c r="AD67" s="6">
        <v>0</v>
      </c>
      <c r="AE67" s="6">
        <v>0</v>
      </c>
      <c r="AF67" s="132">
        <f t="shared" si="200"/>
        <v>3</v>
      </c>
      <c r="AG67" s="147">
        <f t="shared" si="201"/>
        <v>0</v>
      </c>
      <c r="AH67" s="158">
        <f t="shared" si="202"/>
        <v>0</v>
      </c>
      <c r="AI67" s="6">
        <v>0</v>
      </c>
      <c r="AJ67" s="6">
        <v>0</v>
      </c>
      <c r="AK67" s="132">
        <f t="shared" si="203"/>
        <v>3</v>
      </c>
      <c r="AL67" s="147">
        <f t="shared" si="204"/>
        <v>0</v>
      </c>
      <c r="AM67" s="158">
        <f t="shared" si="205"/>
        <v>0</v>
      </c>
      <c r="AN67" s="6">
        <v>0</v>
      </c>
      <c r="AO67" s="6">
        <v>0</v>
      </c>
      <c r="AP67" s="132">
        <f t="shared" si="206"/>
        <v>3</v>
      </c>
      <c r="AQ67" s="147">
        <f t="shared" si="207"/>
        <v>0</v>
      </c>
      <c r="AR67" s="158">
        <f t="shared" si="208"/>
        <v>0</v>
      </c>
      <c r="AS67" s="6">
        <v>0</v>
      </c>
      <c r="AT67" s="6">
        <v>0</v>
      </c>
      <c r="AU67" s="132">
        <f t="shared" si="209"/>
        <v>3</v>
      </c>
      <c r="AV67" s="147">
        <f t="shared" si="210"/>
        <v>0</v>
      </c>
      <c r="AW67" s="152">
        <f t="shared" si="211"/>
        <v>0</v>
      </c>
      <c r="AX67" s="153">
        <f t="shared" si="212"/>
        <v>0</v>
      </c>
    </row>
    <row r="68" spans="1:50" s="43" customFormat="1" outlineLevel="1">
      <c r="A68"/>
      <c r="B68" s="40" t="s">
        <v>83</v>
      </c>
      <c r="C68" s="52" t="s">
        <v>94</v>
      </c>
      <c r="D68" s="58">
        <v>0</v>
      </c>
      <c r="E68" s="57">
        <v>1</v>
      </c>
      <c r="F68" s="58">
        <v>0</v>
      </c>
      <c r="G68" s="132">
        <f t="shared" si="186"/>
        <v>1</v>
      </c>
      <c r="H68" s="157">
        <f t="shared" si="187"/>
        <v>0</v>
      </c>
      <c r="I68" s="58">
        <v>0</v>
      </c>
      <c r="J68" s="132">
        <f t="shared" si="188"/>
        <v>1</v>
      </c>
      <c r="K68" s="157">
        <f t="shared" si="189"/>
        <v>0</v>
      </c>
      <c r="L68" s="58">
        <v>0</v>
      </c>
      <c r="M68" s="132">
        <f t="shared" si="190"/>
        <v>1</v>
      </c>
      <c r="N68" s="157">
        <f t="shared" si="191"/>
        <v>0</v>
      </c>
      <c r="O68" s="58">
        <v>1</v>
      </c>
      <c r="P68" s="117"/>
      <c r="Q68" s="120"/>
      <c r="R68" s="58">
        <v>1</v>
      </c>
      <c r="S68" s="132">
        <f t="shared" si="192"/>
        <v>2</v>
      </c>
      <c r="T68" s="157">
        <f t="shared" si="193"/>
        <v>1</v>
      </c>
      <c r="U68" s="152">
        <f t="shared" si="194"/>
        <v>1</v>
      </c>
      <c r="V68" s="153">
        <f t="shared" si="195"/>
        <v>0.18920711500272103</v>
      </c>
      <c r="W68"/>
      <c r="X68" s="158">
        <f t="shared" si="196"/>
        <v>0</v>
      </c>
      <c r="Y68" s="6">
        <v>0</v>
      </c>
      <c r="Z68" s="6">
        <v>0</v>
      </c>
      <c r="AA68" s="132">
        <f t="shared" si="197"/>
        <v>2</v>
      </c>
      <c r="AB68" s="157">
        <f t="shared" si="198"/>
        <v>0</v>
      </c>
      <c r="AC68" s="158">
        <f t="shared" si="199"/>
        <v>0</v>
      </c>
      <c r="AD68" s="6">
        <v>0</v>
      </c>
      <c r="AE68" s="6">
        <v>0</v>
      </c>
      <c r="AF68" s="132">
        <f t="shared" si="200"/>
        <v>2</v>
      </c>
      <c r="AG68" s="147">
        <f t="shared" si="201"/>
        <v>0</v>
      </c>
      <c r="AH68" s="158">
        <f t="shared" si="202"/>
        <v>0</v>
      </c>
      <c r="AI68" s="6">
        <v>0</v>
      </c>
      <c r="AJ68" s="6">
        <v>0</v>
      </c>
      <c r="AK68" s="132">
        <f t="shared" si="203"/>
        <v>2</v>
      </c>
      <c r="AL68" s="147">
        <f t="shared" si="204"/>
        <v>0</v>
      </c>
      <c r="AM68" s="158">
        <f t="shared" si="205"/>
        <v>0</v>
      </c>
      <c r="AN68" s="6">
        <v>0</v>
      </c>
      <c r="AO68" s="6">
        <v>0</v>
      </c>
      <c r="AP68" s="132">
        <f t="shared" si="206"/>
        <v>2</v>
      </c>
      <c r="AQ68" s="147">
        <f t="shared" si="207"/>
        <v>0</v>
      </c>
      <c r="AR68" s="158">
        <f t="shared" si="208"/>
        <v>0</v>
      </c>
      <c r="AS68" s="6">
        <v>0</v>
      </c>
      <c r="AT68" s="6">
        <v>0</v>
      </c>
      <c r="AU68" s="132">
        <f t="shared" si="209"/>
        <v>2</v>
      </c>
      <c r="AV68" s="147">
        <f t="shared" si="210"/>
        <v>0</v>
      </c>
      <c r="AW68" s="152">
        <f t="shared" si="211"/>
        <v>0</v>
      </c>
      <c r="AX68" s="153">
        <f t="shared" si="212"/>
        <v>0</v>
      </c>
    </row>
    <row r="69" spans="1:50" outlineLevel="1">
      <c r="B69" s="40" t="s">
        <v>84</v>
      </c>
      <c r="C69" s="52" t="s">
        <v>94</v>
      </c>
      <c r="D69" s="58">
        <v>0</v>
      </c>
      <c r="E69" s="57">
        <v>0</v>
      </c>
      <c r="F69" s="58">
        <v>0</v>
      </c>
      <c r="G69" s="132">
        <f t="shared" si="186"/>
        <v>0</v>
      </c>
      <c r="H69" s="157">
        <f t="shared" si="187"/>
        <v>0</v>
      </c>
      <c r="I69" s="58">
        <v>0</v>
      </c>
      <c r="J69" s="132">
        <f t="shared" si="188"/>
        <v>0</v>
      </c>
      <c r="K69" s="157">
        <f t="shared" si="189"/>
        <v>0</v>
      </c>
      <c r="L69" s="58">
        <v>0</v>
      </c>
      <c r="M69" s="132">
        <f t="shared" si="190"/>
        <v>0</v>
      </c>
      <c r="N69" s="157">
        <f t="shared" si="191"/>
        <v>0</v>
      </c>
      <c r="O69" s="58">
        <v>0</v>
      </c>
      <c r="P69" s="30"/>
      <c r="Q69" s="123"/>
      <c r="R69" s="58">
        <v>0</v>
      </c>
      <c r="S69" s="132">
        <f t="shared" si="192"/>
        <v>0</v>
      </c>
      <c r="T69" s="157">
        <f t="shared" si="193"/>
        <v>0</v>
      </c>
      <c r="U69" s="152">
        <f t="shared" si="194"/>
        <v>0</v>
      </c>
      <c r="V69" s="153">
        <f t="shared" si="195"/>
        <v>0</v>
      </c>
      <c r="X69" s="158">
        <f t="shared" si="196"/>
        <v>0</v>
      </c>
      <c r="Y69" s="6">
        <v>0</v>
      </c>
      <c r="Z69" s="6">
        <v>0</v>
      </c>
      <c r="AA69" s="132">
        <f t="shared" si="197"/>
        <v>0</v>
      </c>
      <c r="AB69" s="157">
        <f t="shared" si="198"/>
        <v>0</v>
      </c>
      <c r="AC69" s="158">
        <f t="shared" si="199"/>
        <v>0</v>
      </c>
      <c r="AD69" s="6">
        <v>0</v>
      </c>
      <c r="AE69" s="6">
        <v>0</v>
      </c>
      <c r="AF69" s="132">
        <f t="shared" si="200"/>
        <v>0</v>
      </c>
      <c r="AG69" s="147">
        <f t="shared" si="201"/>
        <v>0</v>
      </c>
      <c r="AH69" s="158">
        <f t="shared" si="202"/>
        <v>0</v>
      </c>
      <c r="AI69" s="6">
        <v>0</v>
      </c>
      <c r="AJ69" s="6">
        <v>0</v>
      </c>
      <c r="AK69" s="132">
        <f t="shared" si="203"/>
        <v>0</v>
      </c>
      <c r="AL69" s="147">
        <f t="shared" si="204"/>
        <v>0</v>
      </c>
      <c r="AM69" s="158">
        <f t="shared" si="205"/>
        <v>0</v>
      </c>
      <c r="AN69" s="6">
        <v>0</v>
      </c>
      <c r="AO69" s="6">
        <v>0</v>
      </c>
      <c r="AP69" s="132">
        <f t="shared" si="206"/>
        <v>0</v>
      </c>
      <c r="AQ69" s="147">
        <f t="shared" si="207"/>
        <v>0</v>
      </c>
      <c r="AR69" s="158">
        <f t="shared" si="208"/>
        <v>0</v>
      </c>
      <c r="AS69" s="6">
        <v>0</v>
      </c>
      <c r="AT69" s="6">
        <v>0</v>
      </c>
      <c r="AU69" s="132">
        <f t="shared" si="209"/>
        <v>0</v>
      </c>
      <c r="AV69" s="147">
        <f t="shared" si="210"/>
        <v>0</v>
      </c>
      <c r="AW69" s="152">
        <f t="shared" si="211"/>
        <v>0</v>
      </c>
      <c r="AX69" s="153">
        <f t="shared" si="212"/>
        <v>0</v>
      </c>
    </row>
    <row r="70" spans="1:50" s="43" customFormat="1" outlineLevel="1">
      <c r="A70"/>
      <c r="B70" s="40" t="s">
        <v>86</v>
      </c>
      <c r="C70" s="52" t="s">
        <v>94</v>
      </c>
      <c r="D70" s="58">
        <v>0</v>
      </c>
      <c r="E70" s="57">
        <v>1</v>
      </c>
      <c r="F70" s="58">
        <v>0</v>
      </c>
      <c r="G70" s="132">
        <f t="shared" si="186"/>
        <v>1</v>
      </c>
      <c r="H70" s="157">
        <f t="shared" si="187"/>
        <v>0</v>
      </c>
      <c r="I70" s="58">
        <v>0</v>
      </c>
      <c r="J70" s="132">
        <f t="shared" si="188"/>
        <v>1</v>
      </c>
      <c r="K70" s="157">
        <f t="shared" si="189"/>
        <v>0</v>
      </c>
      <c r="L70" s="58">
        <v>0</v>
      </c>
      <c r="M70" s="132">
        <f t="shared" si="190"/>
        <v>1</v>
      </c>
      <c r="N70" s="157">
        <f t="shared" si="191"/>
        <v>0</v>
      </c>
      <c r="O70" s="58">
        <v>0</v>
      </c>
      <c r="P70" s="117"/>
      <c r="Q70" s="120"/>
      <c r="R70" s="58">
        <v>0</v>
      </c>
      <c r="S70" s="132">
        <f t="shared" si="192"/>
        <v>1</v>
      </c>
      <c r="T70" s="157">
        <f t="shared" si="193"/>
        <v>0</v>
      </c>
      <c r="U70" s="152">
        <f t="shared" si="194"/>
        <v>0</v>
      </c>
      <c r="V70" s="153">
        <f t="shared" si="195"/>
        <v>0</v>
      </c>
      <c r="W70"/>
      <c r="X70" s="158">
        <f t="shared" si="196"/>
        <v>0</v>
      </c>
      <c r="Y70" s="6">
        <v>0</v>
      </c>
      <c r="Z70" s="6">
        <v>0</v>
      </c>
      <c r="AA70" s="132">
        <f t="shared" si="197"/>
        <v>1</v>
      </c>
      <c r="AB70" s="157">
        <f t="shared" si="198"/>
        <v>0</v>
      </c>
      <c r="AC70" s="158">
        <f t="shared" si="199"/>
        <v>0</v>
      </c>
      <c r="AD70" s="6">
        <v>0</v>
      </c>
      <c r="AE70" s="6">
        <v>0</v>
      </c>
      <c r="AF70" s="132">
        <f t="shared" si="200"/>
        <v>1</v>
      </c>
      <c r="AG70" s="147">
        <f t="shared" si="201"/>
        <v>0</v>
      </c>
      <c r="AH70" s="158">
        <f t="shared" si="202"/>
        <v>0</v>
      </c>
      <c r="AI70" s="6">
        <v>0</v>
      </c>
      <c r="AJ70" s="6">
        <v>0</v>
      </c>
      <c r="AK70" s="132">
        <f t="shared" si="203"/>
        <v>1</v>
      </c>
      <c r="AL70" s="147">
        <f t="shared" si="204"/>
        <v>0</v>
      </c>
      <c r="AM70" s="158">
        <f t="shared" si="205"/>
        <v>0</v>
      </c>
      <c r="AN70" s="6">
        <v>0</v>
      </c>
      <c r="AO70" s="6">
        <v>0</v>
      </c>
      <c r="AP70" s="132">
        <f t="shared" si="206"/>
        <v>1</v>
      </c>
      <c r="AQ70" s="147">
        <f t="shared" si="207"/>
        <v>0</v>
      </c>
      <c r="AR70" s="158">
        <f t="shared" si="208"/>
        <v>0</v>
      </c>
      <c r="AS70" s="6">
        <v>0</v>
      </c>
      <c r="AT70" s="6">
        <v>0</v>
      </c>
      <c r="AU70" s="132">
        <f t="shared" si="209"/>
        <v>1</v>
      </c>
      <c r="AV70" s="147">
        <f t="shared" si="210"/>
        <v>0</v>
      </c>
      <c r="AW70" s="152">
        <f t="shared" si="211"/>
        <v>0</v>
      </c>
      <c r="AX70" s="153">
        <f t="shared" si="212"/>
        <v>0</v>
      </c>
    </row>
    <row r="71" spans="1:50" outlineLevel="1">
      <c r="B71" s="40" t="s">
        <v>87</v>
      </c>
      <c r="C71" s="52" t="s">
        <v>94</v>
      </c>
      <c r="D71" s="58">
        <v>0</v>
      </c>
      <c r="E71" s="57">
        <v>0</v>
      </c>
      <c r="F71" s="58">
        <v>0</v>
      </c>
      <c r="G71" s="132">
        <f t="shared" si="186"/>
        <v>0</v>
      </c>
      <c r="H71" s="157">
        <f t="shared" si="187"/>
        <v>0</v>
      </c>
      <c r="I71" s="58">
        <v>0</v>
      </c>
      <c r="J71" s="132">
        <f t="shared" si="188"/>
        <v>0</v>
      </c>
      <c r="K71" s="157">
        <f t="shared" si="189"/>
        <v>0</v>
      </c>
      <c r="L71" s="58">
        <v>0</v>
      </c>
      <c r="M71" s="132">
        <f t="shared" si="190"/>
        <v>0</v>
      </c>
      <c r="N71" s="157">
        <f t="shared" si="191"/>
        <v>0</v>
      </c>
      <c r="O71" s="58">
        <v>0</v>
      </c>
      <c r="P71" s="30"/>
      <c r="Q71" s="123"/>
      <c r="R71" s="58">
        <v>0</v>
      </c>
      <c r="S71" s="132">
        <f t="shared" si="192"/>
        <v>0</v>
      </c>
      <c r="T71" s="157">
        <f t="shared" si="193"/>
        <v>0</v>
      </c>
      <c r="U71" s="152">
        <f t="shared" si="194"/>
        <v>0</v>
      </c>
      <c r="V71" s="153">
        <f t="shared" si="195"/>
        <v>0</v>
      </c>
      <c r="X71" s="158">
        <f t="shared" si="196"/>
        <v>0</v>
      </c>
      <c r="Y71" s="6">
        <v>0</v>
      </c>
      <c r="Z71" s="6">
        <v>0</v>
      </c>
      <c r="AA71" s="132">
        <f t="shared" si="197"/>
        <v>0</v>
      </c>
      <c r="AB71" s="157">
        <f t="shared" si="198"/>
        <v>0</v>
      </c>
      <c r="AC71" s="158">
        <f t="shared" si="199"/>
        <v>0</v>
      </c>
      <c r="AD71" s="6">
        <v>0</v>
      </c>
      <c r="AE71" s="6">
        <v>0</v>
      </c>
      <c r="AF71" s="132">
        <f t="shared" si="200"/>
        <v>0</v>
      </c>
      <c r="AG71" s="147">
        <f t="shared" si="201"/>
        <v>0</v>
      </c>
      <c r="AH71" s="158">
        <f t="shared" si="202"/>
        <v>0</v>
      </c>
      <c r="AI71" s="6">
        <v>0</v>
      </c>
      <c r="AJ71" s="6">
        <v>0</v>
      </c>
      <c r="AK71" s="132">
        <f t="shared" si="203"/>
        <v>0</v>
      </c>
      <c r="AL71" s="147">
        <f t="shared" si="204"/>
        <v>0</v>
      </c>
      <c r="AM71" s="158">
        <f t="shared" si="205"/>
        <v>0</v>
      </c>
      <c r="AN71" s="6">
        <v>0</v>
      </c>
      <c r="AO71" s="6">
        <v>0</v>
      </c>
      <c r="AP71" s="132">
        <f t="shared" si="206"/>
        <v>0</v>
      </c>
      <c r="AQ71" s="147">
        <f t="shared" si="207"/>
        <v>0</v>
      </c>
      <c r="AR71" s="158">
        <f t="shared" si="208"/>
        <v>0</v>
      </c>
      <c r="AS71" s="6">
        <v>0</v>
      </c>
      <c r="AT71" s="6">
        <v>0</v>
      </c>
      <c r="AU71" s="132">
        <f t="shared" si="209"/>
        <v>0</v>
      </c>
      <c r="AV71" s="147">
        <f t="shared" si="210"/>
        <v>0</v>
      </c>
      <c r="AW71" s="152">
        <f t="shared" si="211"/>
        <v>0</v>
      </c>
      <c r="AX71" s="153">
        <f t="shared" si="212"/>
        <v>0</v>
      </c>
    </row>
    <row r="72" spans="1:50" ht="16.5" customHeight="1" outlineLevel="1">
      <c r="B72" s="40" t="s">
        <v>88</v>
      </c>
      <c r="C72" s="52" t="s">
        <v>94</v>
      </c>
      <c r="D72" s="202">
        <v>0</v>
      </c>
      <c r="E72" s="57">
        <v>0</v>
      </c>
      <c r="F72" s="58">
        <v>0</v>
      </c>
      <c r="G72" s="132">
        <f t="shared" si="186"/>
        <v>0</v>
      </c>
      <c r="H72" s="157">
        <f t="shared" si="187"/>
        <v>0</v>
      </c>
      <c r="I72" s="58">
        <v>0</v>
      </c>
      <c r="J72" s="132">
        <f t="shared" si="188"/>
        <v>0</v>
      </c>
      <c r="K72" s="157">
        <f t="shared" si="189"/>
        <v>0</v>
      </c>
      <c r="L72" s="58">
        <v>0</v>
      </c>
      <c r="M72" s="132">
        <f t="shared" si="190"/>
        <v>0</v>
      </c>
      <c r="N72" s="157">
        <f t="shared" si="191"/>
        <v>0</v>
      </c>
      <c r="O72" s="58">
        <v>0</v>
      </c>
      <c r="P72" s="30"/>
      <c r="Q72" s="123"/>
      <c r="R72" s="58">
        <v>0</v>
      </c>
      <c r="S72" s="132">
        <f t="shared" si="192"/>
        <v>0</v>
      </c>
      <c r="T72" s="157">
        <f t="shared" si="193"/>
        <v>0</v>
      </c>
      <c r="U72" s="152">
        <f t="shared" si="194"/>
        <v>0</v>
      </c>
      <c r="V72" s="153">
        <f t="shared" si="195"/>
        <v>0</v>
      </c>
      <c r="X72" s="158">
        <f t="shared" si="196"/>
        <v>0</v>
      </c>
      <c r="Y72" s="6">
        <v>0</v>
      </c>
      <c r="Z72" s="6">
        <v>0</v>
      </c>
      <c r="AA72" s="132">
        <f t="shared" si="197"/>
        <v>0</v>
      </c>
      <c r="AB72" s="157">
        <f t="shared" si="198"/>
        <v>0</v>
      </c>
      <c r="AC72" s="158">
        <f t="shared" si="199"/>
        <v>0</v>
      </c>
      <c r="AD72" s="6">
        <v>0</v>
      </c>
      <c r="AE72" s="6">
        <v>0</v>
      </c>
      <c r="AF72" s="132">
        <f t="shared" si="200"/>
        <v>0</v>
      </c>
      <c r="AG72" s="147">
        <f t="shared" si="201"/>
        <v>0</v>
      </c>
      <c r="AH72" s="158">
        <f t="shared" si="202"/>
        <v>0</v>
      </c>
      <c r="AI72" s="6">
        <v>0</v>
      </c>
      <c r="AJ72" s="6">
        <v>0</v>
      </c>
      <c r="AK72" s="132">
        <f t="shared" si="203"/>
        <v>0</v>
      </c>
      <c r="AL72" s="147">
        <f t="shared" si="204"/>
        <v>0</v>
      </c>
      <c r="AM72" s="158">
        <f t="shared" si="205"/>
        <v>0</v>
      </c>
      <c r="AN72" s="6">
        <v>0</v>
      </c>
      <c r="AO72" s="6">
        <v>0</v>
      </c>
      <c r="AP72" s="132">
        <f t="shared" si="206"/>
        <v>0</v>
      </c>
      <c r="AQ72" s="147">
        <f t="shared" si="207"/>
        <v>0</v>
      </c>
      <c r="AR72" s="158">
        <f t="shared" si="208"/>
        <v>0</v>
      </c>
      <c r="AS72" s="6">
        <v>0</v>
      </c>
      <c r="AT72" s="6">
        <v>0</v>
      </c>
      <c r="AU72" s="132">
        <f t="shared" si="209"/>
        <v>0</v>
      </c>
      <c r="AV72" s="147">
        <f t="shared" si="210"/>
        <v>0</v>
      </c>
      <c r="AW72" s="152">
        <f t="shared" si="211"/>
        <v>0</v>
      </c>
      <c r="AX72" s="153">
        <f t="shared" si="212"/>
        <v>0</v>
      </c>
    </row>
    <row r="73" spans="1:50" ht="15" customHeight="1" outlineLevel="1">
      <c r="B73" s="339" t="s">
        <v>95</v>
      </c>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62"/>
    </row>
    <row r="74" spans="1:50" ht="15" customHeight="1" outlineLevel="1">
      <c r="B74" s="40" t="s">
        <v>114</v>
      </c>
      <c r="C74" s="38" t="s">
        <v>94</v>
      </c>
      <c r="D74" s="159">
        <f>SUM(D59:D72)</f>
        <v>0</v>
      </c>
      <c r="E74" s="160">
        <f>SUM(E59:E72)</f>
        <v>49</v>
      </c>
      <c r="F74" s="159">
        <f>SUM(F59:F72)</f>
        <v>1</v>
      </c>
      <c r="G74" s="209">
        <f>SUM(G59:G72)</f>
        <v>50</v>
      </c>
      <c r="H74" s="156">
        <f>IFERROR((G74-E74)/E74,0)</f>
        <v>2.0408163265306121E-2</v>
      </c>
      <c r="I74" s="210">
        <f>SUM(I59:I72)</f>
        <v>1</v>
      </c>
      <c r="J74" s="210">
        <f>SUM(J59:J72)</f>
        <v>51</v>
      </c>
      <c r="K74" s="156">
        <f t="shared" si="168"/>
        <v>0.02</v>
      </c>
      <c r="L74" s="210">
        <f>SUM(L59:L72)</f>
        <v>1</v>
      </c>
      <c r="M74" s="137">
        <f>SUM(M59:M72)</f>
        <v>52</v>
      </c>
      <c r="N74" s="211">
        <f t="shared" si="170"/>
        <v>1.9607843137254902E-2</v>
      </c>
      <c r="O74" s="160">
        <f>SUM(O59:O72)</f>
        <v>3</v>
      </c>
      <c r="P74" s="124"/>
      <c r="Q74" s="125"/>
      <c r="R74" s="159">
        <f>SUM(R59:R72)</f>
        <v>3</v>
      </c>
      <c r="S74" s="137">
        <f>SUM(S59:S72)</f>
        <v>55</v>
      </c>
      <c r="T74" s="211">
        <f t="shared" si="172"/>
        <v>5.7692307692307696E-2</v>
      </c>
      <c r="U74" s="210">
        <f>SUM(U59:U72)</f>
        <v>6</v>
      </c>
      <c r="V74" s="153">
        <f>IFERROR((S74/E74)^(1/4)-1,0)</f>
        <v>2.9299240613706035E-2</v>
      </c>
      <c r="X74" s="210">
        <f>SUM(X59:X72)</f>
        <v>6</v>
      </c>
      <c r="Y74" s="210">
        <f>SUM(Y59:Y72)</f>
        <v>6</v>
      </c>
      <c r="Z74" s="210">
        <f>SUM(Z59:Z72)</f>
        <v>0</v>
      </c>
      <c r="AA74" s="137">
        <f>SUM(AA59:AA72)</f>
        <v>61</v>
      </c>
      <c r="AB74" s="156">
        <f>IFERROR((AA74-S74)/S74,0)</f>
        <v>0.10909090909090909</v>
      </c>
      <c r="AC74" s="159">
        <f>SUM(AC59:AC72)</f>
        <v>3</v>
      </c>
      <c r="AD74" s="209">
        <f>SUM(AD59:AD72)</f>
        <v>3</v>
      </c>
      <c r="AE74" s="210">
        <f>SUM(AE59:AE72)</f>
        <v>0</v>
      </c>
      <c r="AF74" s="210">
        <f>SUM(AF59:AF72)</f>
        <v>64</v>
      </c>
      <c r="AG74" s="149">
        <f t="shared" si="178"/>
        <v>4.9180327868852458E-2</v>
      </c>
      <c r="AH74" s="210">
        <f>SUM(AH59:AH72)</f>
        <v>3</v>
      </c>
      <c r="AI74" s="210">
        <f>SUM(AI59:AI72)</f>
        <v>3</v>
      </c>
      <c r="AJ74" s="210">
        <f>SUM(AJ59:AJ72)</f>
        <v>0</v>
      </c>
      <c r="AK74" s="210">
        <f>SUM(AK59:AK72)</f>
        <v>67</v>
      </c>
      <c r="AL74" s="149">
        <f t="shared" si="180"/>
        <v>4.6875E-2</v>
      </c>
      <c r="AM74" s="210">
        <f>SUM(AM59:AM72)</f>
        <v>4</v>
      </c>
      <c r="AN74" s="137">
        <f>SUM(AN59:AN72)</f>
        <v>4</v>
      </c>
      <c r="AO74" s="209">
        <f>SUM(AO59:AO72)</f>
        <v>0</v>
      </c>
      <c r="AP74" s="137">
        <f>SUM(AP59:AP72)</f>
        <v>71</v>
      </c>
      <c r="AQ74" s="212">
        <f t="shared" si="182"/>
        <v>5.9701492537313432E-2</v>
      </c>
      <c r="AR74" s="159">
        <f>SUM(AR59:AR72)</f>
        <v>1</v>
      </c>
      <c r="AS74" s="137">
        <f>SUM(AS59:AS72)</f>
        <v>1</v>
      </c>
      <c r="AT74" s="137">
        <f>SUM(AT59:AT72)</f>
        <v>0</v>
      </c>
      <c r="AU74" s="137">
        <f>SUM(AU59:AU72)</f>
        <v>72</v>
      </c>
      <c r="AV74" s="212">
        <f t="shared" si="184"/>
        <v>1.4084507042253521E-2</v>
      </c>
      <c r="AW74" s="210">
        <f>SUM(AW59:AW72)</f>
        <v>17</v>
      </c>
      <c r="AX74" s="153">
        <f t="shared" ref="AX74" si="213">IFERROR((AU74/AA74)^(1/4)-1,0)</f>
        <v>4.2319026263179405E-2</v>
      </c>
    </row>
    <row r="75" spans="1:50" ht="15" customHeight="1"/>
    <row r="76" spans="1:50" ht="15.6">
      <c r="B76" s="332" t="s">
        <v>53</v>
      </c>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row>
    <row r="77" spans="1:50" ht="5.45" customHeight="1" outlineLevel="1">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row>
    <row r="78" spans="1:50" outlineLevel="1">
      <c r="B78" s="364"/>
      <c r="C78" s="344" t="s">
        <v>93</v>
      </c>
      <c r="D78" s="347" t="s">
        <v>106</v>
      </c>
      <c r="E78" s="348"/>
      <c r="F78" s="348"/>
      <c r="G78" s="348"/>
      <c r="H78" s="348"/>
      <c r="I78" s="348"/>
      <c r="J78" s="348"/>
      <c r="K78" s="348"/>
      <c r="L78" s="348"/>
      <c r="M78" s="348"/>
      <c r="N78" s="348"/>
      <c r="O78" s="348"/>
      <c r="P78" s="348"/>
      <c r="Q78" s="349"/>
      <c r="R78" s="347"/>
      <c r="S78" s="348"/>
      <c r="T78" s="349"/>
      <c r="U78" s="355" t="str">
        <f xml:space="preserve"> D79&amp;" - "&amp;R79</f>
        <v>2019 - 2023</v>
      </c>
      <c r="V78" s="356"/>
      <c r="X78" s="347" t="s">
        <v>107</v>
      </c>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9"/>
    </row>
    <row r="79" spans="1:50" outlineLevel="1">
      <c r="B79" s="365"/>
      <c r="C79" s="345"/>
      <c r="D79" s="347">
        <f>$C$3-5</f>
        <v>2019</v>
      </c>
      <c r="E79" s="349"/>
      <c r="F79" s="347">
        <f>$C$3-4</f>
        <v>2020</v>
      </c>
      <c r="G79" s="348"/>
      <c r="H79" s="349"/>
      <c r="I79" s="347">
        <f>$C$3-3</f>
        <v>2021</v>
      </c>
      <c r="J79" s="348"/>
      <c r="K79" s="349"/>
      <c r="L79" s="347">
        <f>$C$3-2</f>
        <v>2022</v>
      </c>
      <c r="M79" s="348"/>
      <c r="N79" s="349"/>
      <c r="O79" s="347" t="str">
        <f>$C$3-1&amp;""&amp;" ("&amp;"Σεπ"&amp;")"</f>
        <v>2023 (Σεπ)</v>
      </c>
      <c r="P79" s="348"/>
      <c r="Q79" s="349"/>
      <c r="R79" s="347">
        <f>$C$3-1</f>
        <v>2023</v>
      </c>
      <c r="S79" s="348"/>
      <c r="T79" s="349"/>
      <c r="U79" s="357"/>
      <c r="V79" s="358"/>
      <c r="X79" s="347">
        <f>$C$3</f>
        <v>2024</v>
      </c>
      <c r="Y79" s="348"/>
      <c r="Z79" s="348"/>
      <c r="AA79" s="348"/>
      <c r="AB79" s="349"/>
      <c r="AC79" s="347">
        <f>$C$3+1</f>
        <v>2025</v>
      </c>
      <c r="AD79" s="348"/>
      <c r="AE79" s="348"/>
      <c r="AF79" s="348"/>
      <c r="AG79" s="349"/>
      <c r="AH79" s="347">
        <f>$C$3+2</f>
        <v>2026</v>
      </c>
      <c r="AI79" s="348"/>
      <c r="AJ79" s="348"/>
      <c r="AK79" s="348"/>
      <c r="AL79" s="349"/>
      <c r="AM79" s="347">
        <f>$C$3+3</f>
        <v>2027</v>
      </c>
      <c r="AN79" s="348"/>
      <c r="AO79" s="348"/>
      <c r="AP79" s="348"/>
      <c r="AQ79" s="349"/>
      <c r="AR79" s="347">
        <f>$C$3+4</f>
        <v>2028</v>
      </c>
      <c r="AS79" s="348"/>
      <c r="AT79" s="348"/>
      <c r="AU79" s="348"/>
      <c r="AV79" s="349"/>
      <c r="AW79" s="337" t="str">
        <f>X79&amp;" - "&amp;AR79</f>
        <v>2024 - 2028</v>
      </c>
      <c r="AX79" s="363"/>
    </row>
    <row r="80" spans="1:50" ht="43.5" outlineLevel="1">
      <c r="B80" s="366"/>
      <c r="C80" s="346"/>
      <c r="D80" s="54" t="s">
        <v>108</v>
      </c>
      <c r="E80" s="55" t="s">
        <v>109</v>
      </c>
      <c r="F80" s="54" t="s">
        <v>108</v>
      </c>
      <c r="G80" s="9" t="s">
        <v>109</v>
      </c>
      <c r="H80" s="55" t="s">
        <v>110</v>
      </c>
      <c r="I80" s="54" t="s">
        <v>108</v>
      </c>
      <c r="J80" s="9" t="s">
        <v>109</v>
      </c>
      <c r="K80" s="55" t="s">
        <v>110</v>
      </c>
      <c r="L80" s="54" t="s">
        <v>108</v>
      </c>
      <c r="M80" s="9" t="s">
        <v>109</v>
      </c>
      <c r="N80" s="55" t="s">
        <v>110</v>
      </c>
      <c r="O80" s="54" t="s">
        <v>108</v>
      </c>
      <c r="P80" s="9" t="s">
        <v>109</v>
      </c>
      <c r="Q80" s="55" t="s">
        <v>110</v>
      </c>
      <c r="R80" s="54" t="s">
        <v>108</v>
      </c>
      <c r="S80" s="9" t="s">
        <v>109</v>
      </c>
      <c r="T80" s="55" t="s">
        <v>110</v>
      </c>
      <c r="U80" s="9" t="s">
        <v>111</v>
      </c>
      <c r="V80" s="48" t="s">
        <v>112</v>
      </c>
      <c r="X80" s="54" t="s">
        <v>124</v>
      </c>
      <c r="Y80" s="87" t="s">
        <v>125</v>
      </c>
      <c r="Z80" s="87" t="s">
        <v>126</v>
      </c>
      <c r="AA80" s="9" t="s">
        <v>127</v>
      </c>
      <c r="AB80" s="55" t="s">
        <v>110</v>
      </c>
      <c r="AC80" s="54" t="s">
        <v>124</v>
      </c>
      <c r="AD80" s="87" t="s">
        <v>125</v>
      </c>
      <c r="AE80" s="87" t="s">
        <v>126</v>
      </c>
      <c r="AF80" s="9" t="s">
        <v>127</v>
      </c>
      <c r="AG80" s="55" t="s">
        <v>110</v>
      </c>
      <c r="AH80" s="54" t="s">
        <v>124</v>
      </c>
      <c r="AI80" s="87" t="s">
        <v>125</v>
      </c>
      <c r="AJ80" s="87" t="s">
        <v>126</v>
      </c>
      <c r="AK80" s="9" t="s">
        <v>127</v>
      </c>
      <c r="AL80" s="55" t="s">
        <v>110</v>
      </c>
      <c r="AM80" s="54" t="s">
        <v>124</v>
      </c>
      <c r="AN80" s="87" t="s">
        <v>125</v>
      </c>
      <c r="AO80" s="87" t="s">
        <v>126</v>
      </c>
      <c r="AP80" s="9" t="s">
        <v>127</v>
      </c>
      <c r="AQ80" s="55" t="s">
        <v>110</v>
      </c>
      <c r="AR80" s="54" t="s">
        <v>124</v>
      </c>
      <c r="AS80" s="87" t="s">
        <v>125</v>
      </c>
      <c r="AT80" s="87" t="s">
        <v>126</v>
      </c>
      <c r="AU80" s="9" t="s">
        <v>127</v>
      </c>
      <c r="AV80" s="55" t="s">
        <v>110</v>
      </c>
      <c r="AW80" s="54" t="s">
        <v>111</v>
      </c>
      <c r="AX80" s="281" t="s">
        <v>112</v>
      </c>
    </row>
    <row r="81" spans="1:50" outlineLevel="1">
      <c r="B81" s="40" t="s">
        <v>74</v>
      </c>
      <c r="C81" s="52" t="s">
        <v>94</v>
      </c>
      <c r="D81" s="58">
        <v>83</v>
      </c>
      <c r="E81" s="57">
        <v>3025</v>
      </c>
      <c r="F81" s="58">
        <v>114</v>
      </c>
      <c r="G81" s="132">
        <f t="shared" ref="G81" si="214">E81+F81</f>
        <v>3139</v>
      </c>
      <c r="H81" s="157">
        <f t="shared" ref="H81" si="215">IFERROR((G81-E81)/E81,0)</f>
        <v>3.7685950413223139E-2</v>
      </c>
      <c r="I81" s="58">
        <v>83</v>
      </c>
      <c r="J81" s="132">
        <f t="shared" ref="J81" si="216">G81+I81</f>
        <v>3222</v>
      </c>
      <c r="K81" s="157">
        <f t="shared" ref="K81" si="217">IFERROR((J81-G81)/G81,0)</f>
        <v>2.6441541892322395E-2</v>
      </c>
      <c r="L81" s="58">
        <v>67</v>
      </c>
      <c r="M81" s="132">
        <f t="shared" ref="M81" si="218">J81+L81</f>
        <v>3289</v>
      </c>
      <c r="N81" s="157">
        <f t="shared" ref="N81" si="219">IFERROR((M81-J81)/J81,0)</f>
        <v>2.079453755431409E-2</v>
      </c>
      <c r="O81" s="58">
        <v>35</v>
      </c>
      <c r="P81" s="30"/>
      <c r="Q81" s="123"/>
      <c r="R81" s="58">
        <v>50</v>
      </c>
      <c r="S81" s="132">
        <f t="shared" ref="S81" si="220">M81+R81</f>
        <v>3339</v>
      </c>
      <c r="T81" s="157">
        <f t="shared" ref="T81" si="221">IFERROR((S81-M81)/M81,0)</f>
        <v>1.5202189115232594E-2</v>
      </c>
      <c r="U81" s="152">
        <f t="shared" ref="U81" si="222">D81+F81+I81+L81+R81</f>
        <v>397</v>
      </c>
      <c r="V81" s="153">
        <f t="shared" ref="V81" si="223">IFERROR((S81/E81)^(1/4)-1,0)</f>
        <v>2.4997391152109305E-2</v>
      </c>
      <c r="X81" s="158">
        <f>Y81+Z81</f>
        <v>44</v>
      </c>
      <c r="Y81" s="6">
        <v>44</v>
      </c>
      <c r="Z81" s="6">
        <v>0</v>
      </c>
      <c r="AA81" s="132">
        <f t="shared" ref="AA81" si="224">S81+X81</f>
        <v>3383</v>
      </c>
      <c r="AB81" s="157">
        <f t="shared" ref="AB81" si="225">IFERROR((AA81-S81)/S81,0)</f>
        <v>1.3177598083258461E-2</v>
      </c>
      <c r="AC81" s="158">
        <f>AD81+AE81</f>
        <v>34</v>
      </c>
      <c r="AD81" s="6">
        <v>34</v>
      </c>
      <c r="AE81" s="6">
        <v>0</v>
      </c>
      <c r="AF81" s="132">
        <f t="shared" ref="AF81" si="226">AA81+AC81</f>
        <v>3417</v>
      </c>
      <c r="AG81" s="147">
        <f t="shared" ref="AG81" si="227">IFERROR((AF81-AA81)/AA81,0)</f>
        <v>1.0050251256281407E-2</v>
      </c>
      <c r="AH81" s="158">
        <f>AI81+AJ81</f>
        <v>28</v>
      </c>
      <c r="AI81" s="6">
        <v>28</v>
      </c>
      <c r="AJ81" s="6">
        <v>0</v>
      </c>
      <c r="AK81" s="132">
        <f t="shared" ref="AK81" si="228">AF81+AH81</f>
        <v>3445</v>
      </c>
      <c r="AL81" s="147">
        <f t="shared" ref="AL81" si="229">IFERROR((AK81-AF81)/AF81,0)</f>
        <v>8.194322505121452E-3</v>
      </c>
      <c r="AM81" s="158">
        <f>AN81+AO81</f>
        <v>28</v>
      </c>
      <c r="AN81" s="6">
        <v>28</v>
      </c>
      <c r="AO81" s="6">
        <v>0</v>
      </c>
      <c r="AP81" s="132">
        <f t="shared" ref="AP81" si="230">AK81+AM81</f>
        <v>3473</v>
      </c>
      <c r="AQ81" s="147">
        <f t="shared" ref="AQ81" si="231">IFERROR((AP81-AK81)/AK81,0)</f>
        <v>8.1277213352685049E-3</v>
      </c>
      <c r="AR81" s="158">
        <f>AS81+AT81</f>
        <v>26</v>
      </c>
      <c r="AS81" s="6">
        <v>26</v>
      </c>
      <c r="AT81" s="6">
        <v>0</v>
      </c>
      <c r="AU81" s="132">
        <f t="shared" ref="AU81" si="232">AP81+AR81</f>
        <v>3499</v>
      </c>
      <c r="AV81" s="147">
        <f t="shared" ref="AV81" si="233">IFERROR((AU81-AP81)/AP81,0)</f>
        <v>7.4863230636337463E-3</v>
      </c>
      <c r="AW81" s="152">
        <f t="shared" ref="AW81" si="234">X81+AC81+AH81+AM81+AR81</f>
        <v>160</v>
      </c>
      <c r="AX81" s="153">
        <f t="shared" ref="AX81" si="235">IFERROR((AU81/AA81)^(1/4)-1,0)</f>
        <v>8.4642013911193636E-3</v>
      </c>
    </row>
    <row r="82" spans="1:50" outlineLevel="1">
      <c r="B82" s="40" t="s">
        <v>75</v>
      </c>
      <c r="C82" s="52" t="s">
        <v>94</v>
      </c>
      <c r="D82" s="58">
        <v>26</v>
      </c>
      <c r="E82" s="57">
        <v>169</v>
      </c>
      <c r="F82" s="58">
        <v>16</v>
      </c>
      <c r="G82" s="132">
        <f t="shared" ref="G82:G94" si="236">E82+F82</f>
        <v>185</v>
      </c>
      <c r="H82" s="157">
        <f t="shared" ref="H82:H94" si="237">IFERROR((G82-E82)/E82,0)</f>
        <v>9.4674556213017749E-2</v>
      </c>
      <c r="I82" s="58">
        <v>11</v>
      </c>
      <c r="J82" s="132">
        <f t="shared" ref="J82:J94" si="238">G82+I82</f>
        <v>196</v>
      </c>
      <c r="K82" s="157">
        <f t="shared" ref="K82:K94" si="239">IFERROR((J82-G82)/G82,0)</f>
        <v>5.9459459459459463E-2</v>
      </c>
      <c r="L82" s="58">
        <v>11</v>
      </c>
      <c r="M82" s="132">
        <f t="shared" ref="M82:M94" si="240">J82+L82</f>
        <v>207</v>
      </c>
      <c r="N82" s="157">
        <f t="shared" ref="N82:N94" si="241">IFERROR((M82-J82)/J82,0)</f>
        <v>5.6122448979591837E-2</v>
      </c>
      <c r="O82" s="58">
        <v>8</v>
      </c>
      <c r="P82" s="30"/>
      <c r="Q82" s="123"/>
      <c r="R82" s="58">
        <v>10</v>
      </c>
      <c r="S82" s="132">
        <f t="shared" ref="S82:S94" si="242">M82+R82</f>
        <v>217</v>
      </c>
      <c r="T82" s="157">
        <f t="shared" ref="T82:T94" si="243">IFERROR((S82-M82)/M82,0)</f>
        <v>4.8309178743961352E-2</v>
      </c>
      <c r="U82" s="152">
        <f t="shared" ref="U82:U94" si="244">D82+F82+I82+L82+R82</f>
        <v>74</v>
      </c>
      <c r="V82" s="153">
        <f t="shared" ref="V82:V94" si="245">IFERROR((S82/E82)^(1/4)-1,0)</f>
        <v>6.4494096621858787E-2</v>
      </c>
      <c r="X82" s="158">
        <f t="shared" ref="X82:X94" si="246">Y82+Z82</f>
        <v>6</v>
      </c>
      <c r="Y82" s="6">
        <v>4</v>
      </c>
      <c r="Z82" s="6">
        <v>2</v>
      </c>
      <c r="AA82" s="132">
        <f t="shared" ref="AA82:AA94" si="247">S82+X82</f>
        <v>223</v>
      </c>
      <c r="AB82" s="157">
        <f t="shared" ref="AB82:AB94" si="248">IFERROR((AA82-S82)/S82,0)</f>
        <v>2.7649769585253458E-2</v>
      </c>
      <c r="AC82" s="158">
        <f t="shared" ref="AC82:AC94" si="249">AD82+AE82</f>
        <v>3</v>
      </c>
      <c r="AD82" s="6">
        <v>3</v>
      </c>
      <c r="AE82" s="6">
        <v>0</v>
      </c>
      <c r="AF82" s="132">
        <f t="shared" ref="AF82:AF94" si="250">AA82+AC82</f>
        <v>226</v>
      </c>
      <c r="AG82" s="147">
        <f t="shared" ref="AG82:AG94" si="251">IFERROR((AF82-AA82)/AA82,0)</f>
        <v>1.3452914798206279E-2</v>
      </c>
      <c r="AH82" s="158">
        <f t="shared" ref="AH82:AH94" si="252">AI82+AJ82</f>
        <v>4</v>
      </c>
      <c r="AI82" s="6">
        <v>4</v>
      </c>
      <c r="AJ82" s="6">
        <v>0</v>
      </c>
      <c r="AK82" s="132">
        <f t="shared" ref="AK82:AK94" si="253">AF82+AH82</f>
        <v>230</v>
      </c>
      <c r="AL82" s="147">
        <f t="shared" ref="AL82:AL94" si="254">IFERROR((AK82-AF82)/AF82,0)</f>
        <v>1.7699115044247787E-2</v>
      </c>
      <c r="AM82" s="158">
        <f t="shared" ref="AM82:AM94" si="255">AN82+AO82</f>
        <v>4</v>
      </c>
      <c r="AN82" s="6">
        <v>4</v>
      </c>
      <c r="AO82" s="6">
        <v>0</v>
      </c>
      <c r="AP82" s="132">
        <f t="shared" ref="AP82:AP94" si="256">AK82+AM82</f>
        <v>234</v>
      </c>
      <c r="AQ82" s="147">
        <f t="shared" ref="AQ82:AQ94" si="257">IFERROR((AP82-AK82)/AK82,0)</f>
        <v>1.7391304347826087E-2</v>
      </c>
      <c r="AR82" s="158">
        <f t="shared" ref="AR82:AR94" si="258">AS82+AT82</f>
        <v>4</v>
      </c>
      <c r="AS82" s="6">
        <v>4</v>
      </c>
      <c r="AT82" s="6">
        <v>0</v>
      </c>
      <c r="AU82" s="132">
        <f t="shared" ref="AU82:AU94" si="259">AP82+AR82</f>
        <v>238</v>
      </c>
      <c r="AV82" s="147">
        <f t="shared" ref="AV82:AV94" si="260">IFERROR((AU82-AP82)/AP82,0)</f>
        <v>1.7094017094017096E-2</v>
      </c>
      <c r="AW82" s="152">
        <f t="shared" ref="AW82:AW94" si="261">X82+AC82+AH82+AM82+AR82</f>
        <v>21</v>
      </c>
      <c r="AX82" s="153">
        <f t="shared" ref="AX82:AX94" si="262">IFERROR((AU82/AA82)^(1/4)-1,0)</f>
        <v>1.6407880270174147E-2</v>
      </c>
    </row>
    <row r="83" spans="1:50" outlineLevel="1">
      <c r="B83" s="40" t="s">
        <v>76</v>
      </c>
      <c r="C83" s="52" t="s">
        <v>94</v>
      </c>
      <c r="D83" s="58">
        <v>11</v>
      </c>
      <c r="E83" s="57">
        <v>42</v>
      </c>
      <c r="F83" s="58">
        <v>14</v>
      </c>
      <c r="G83" s="132">
        <f t="shared" si="236"/>
        <v>56</v>
      </c>
      <c r="H83" s="157">
        <f t="shared" si="237"/>
        <v>0.33333333333333331</v>
      </c>
      <c r="I83" s="58">
        <v>8</v>
      </c>
      <c r="J83" s="132">
        <f t="shared" si="238"/>
        <v>64</v>
      </c>
      <c r="K83" s="157">
        <f t="shared" si="239"/>
        <v>0.14285714285714285</v>
      </c>
      <c r="L83" s="58">
        <v>17</v>
      </c>
      <c r="M83" s="132">
        <f t="shared" si="240"/>
        <v>81</v>
      </c>
      <c r="N83" s="157">
        <f t="shared" si="241"/>
        <v>0.265625</v>
      </c>
      <c r="O83" s="58">
        <v>2</v>
      </c>
      <c r="P83" s="30"/>
      <c r="Q83" s="123"/>
      <c r="R83" s="58">
        <v>2</v>
      </c>
      <c r="S83" s="132">
        <f t="shared" si="242"/>
        <v>83</v>
      </c>
      <c r="T83" s="157">
        <f t="shared" si="243"/>
        <v>2.4691358024691357E-2</v>
      </c>
      <c r="U83" s="152">
        <f t="shared" si="244"/>
        <v>52</v>
      </c>
      <c r="V83" s="153">
        <f t="shared" si="245"/>
        <v>0.18565189700396312</v>
      </c>
      <c r="X83" s="158">
        <f t="shared" si="246"/>
        <v>5</v>
      </c>
      <c r="Y83" s="6">
        <v>3</v>
      </c>
      <c r="Z83" s="6">
        <v>2</v>
      </c>
      <c r="AA83" s="132">
        <f t="shared" si="247"/>
        <v>88</v>
      </c>
      <c r="AB83" s="157">
        <f t="shared" si="248"/>
        <v>6.0240963855421686E-2</v>
      </c>
      <c r="AC83" s="158">
        <f t="shared" si="249"/>
        <v>4</v>
      </c>
      <c r="AD83" s="6">
        <v>4</v>
      </c>
      <c r="AE83" s="6">
        <v>0</v>
      </c>
      <c r="AF83" s="132">
        <f t="shared" si="250"/>
        <v>92</v>
      </c>
      <c r="AG83" s="147">
        <f t="shared" si="251"/>
        <v>4.5454545454545456E-2</v>
      </c>
      <c r="AH83" s="158">
        <f t="shared" si="252"/>
        <v>4</v>
      </c>
      <c r="AI83" s="6">
        <v>4</v>
      </c>
      <c r="AJ83" s="6">
        <v>0</v>
      </c>
      <c r="AK83" s="132">
        <f t="shared" si="253"/>
        <v>96</v>
      </c>
      <c r="AL83" s="147">
        <f t="shared" si="254"/>
        <v>4.3478260869565216E-2</v>
      </c>
      <c r="AM83" s="158">
        <f t="shared" si="255"/>
        <v>4</v>
      </c>
      <c r="AN83" s="6">
        <v>4</v>
      </c>
      <c r="AO83" s="6">
        <v>0</v>
      </c>
      <c r="AP83" s="132">
        <f t="shared" si="256"/>
        <v>100</v>
      </c>
      <c r="AQ83" s="147">
        <f t="shared" si="257"/>
        <v>4.1666666666666664E-2</v>
      </c>
      <c r="AR83" s="158">
        <f t="shared" si="258"/>
        <v>3</v>
      </c>
      <c r="AS83" s="6">
        <v>3</v>
      </c>
      <c r="AT83" s="6">
        <v>0</v>
      </c>
      <c r="AU83" s="132">
        <f t="shared" si="259"/>
        <v>103</v>
      </c>
      <c r="AV83" s="147">
        <f t="shared" si="260"/>
        <v>0.03</v>
      </c>
      <c r="AW83" s="152">
        <f t="shared" si="261"/>
        <v>20</v>
      </c>
      <c r="AX83" s="153">
        <f t="shared" si="262"/>
        <v>4.0132431927077716E-2</v>
      </c>
    </row>
    <row r="84" spans="1:50" outlineLevel="1">
      <c r="B84" s="40" t="s">
        <v>77</v>
      </c>
      <c r="C84" s="52" t="s">
        <v>94</v>
      </c>
      <c r="D84" s="58">
        <v>10</v>
      </c>
      <c r="E84" s="57">
        <v>237</v>
      </c>
      <c r="F84" s="58">
        <v>2</v>
      </c>
      <c r="G84" s="132">
        <f t="shared" si="236"/>
        <v>239</v>
      </c>
      <c r="H84" s="157">
        <f t="shared" si="237"/>
        <v>8.4388185654008432E-3</v>
      </c>
      <c r="I84" s="58">
        <v>6</v>
      </c>
      <c r="J84" s="132">
        <f t="shared" si="238"/>
        <v>245</v>
      </c>
      <c r="K84" s="157">
        <f t="shared" si="239"/>
        <v>2.5104602510460251E-2</v>
      </c>
      <c r="L84" s="58">
        <v>3</v>
      </c>
      <c r="M84" s="132">
        <f t="shared" si="240"/>
        <v>248</v>
      </c>
      <c r="N84" s="157">
        <f t="shared" si="241"/>
        <v>1.2244897959183673E-2</v>
      </c>
      <c r="O84" s="58">
        <v>1</v>
      </c>
      <c r="P84" s="30"/>
      <c r="Q84" s="123"/>
      <c r="R84" s="58">
        <v>2</v>
      </c>
      <c r="S84" s="132">
        <f t="shared" si="242"/>
        <v>250</v>
      </c>
      <c r="T84" s="157">
        <f t="shared" si="243"/>
        <v>8.0645161290322578E-3</v>
      </c>
      <c r="U84" s="152">
        <f t="shared" si="244"/>
        <v>23</v>
      </c>
      <c r="V84" s="153">
        <f t="shared" si="245"/>
        <v>1.3439705913578903E-2</v>
      </c>
      <c r="X84" s="158">
        <f t="shared" si="246"/>
        <v>3</v>
      </c>
      <c r="Y84" s="6">
        <v>3</v>
      </c>
      <c r="Z84" s="6">
        <v>0</v>
      </c>
      <c r="AA84" s="132">
        <f t="shared" si="247"/>
        <v>253</v>
      </c>
      <c r="AB84" s="157">
        <f t="shared" si="248"/>
        <v>1.2E-2</v>
      </c>
      <c r="AC84" s="158">
        <f t="shared" si="249"/>
        <v>2</v>
      </c>
      <c r="AD84" s="6">
        <v>2</v>
      </c>
      <c r="AE84" s="6">
        <v>0</v>
      </c>
      <c r="AF84" s="132">
        <f t="shared" si="250"/>
        <v>255</v>
      </c>
      <c r="AG84" s="147">
        <f t="shared" si="251"/>
        <v>7.9051383399209481E-3</v>
      </c>
      <c r="AH84" s="158">
        <f t="shared" si="252"/>
        <v>2</v>
      </c>
      <c r="AI84" s="6">
        <v>2</v>
      </c>
      <c r="AJ84" s="6">
        <v>0</v>
      </c>
      <c r="AK84" s="132">
        <f t="shared" si="253"/>
        <v>257</v>
      </c>
      <c r="AL84" s="147">
        <f t="shared" si="254"/>
        <v>7.8431372549019607E-3</v>
      </c>
      <c r="AM84" s="158">
        <f t="shared" si="255"/>
        <v>2</v>
      </c>
      <c r="AN84" s="6">
        <v>2</v>
      </c>
      <c r="AO84" s="6">
        <v>0</v>
      </c>
      <c r="AP84" s="132">
        <f t="shared" si="256"/>
        <v>259</v>
      </c>
      <c r="AQ84" s="147">
        <f t="shared" si="257"/>
        <v>7.7821011673151752E-3</v>
      </c>
      <c r="AR84" s="158">
        <f t="shared" si="258"/>
        <v>2</v>
      </c>
      <c r="AS84" s="6">
        <v>2</v>
      </c>
      <c r="AT84" s="6">
        <v>0</v>
      </c>
      <c r="AU84" s="132">
        <f t="shared" si="259"/>
        <v>261</v>
      </c>
      <c r="AV84" s="147">
        <f t="shared" si="260"/>
        <v>7.7220077220077222E-3</v>
      </c>
      <c r="AW84" s="152">
        <f t="shared" si="261"/>
        <v>11</v>
      </c>
      <c r="AX84" s="153">
        <f t="shared" si="262"/>
        <v>7.8130938100908764E-3</v>
      </c>
    </row>
    <row r="85" spans="1:50" outlineLevel="1">
      <c r="B85" s="40" t="s">
        <v>78</v>
      </c>
      <c r="C85" s="52" t="s">
        <v>94</v>
      </c>
      <c r="D85" s="58">
        <v>17</v>
      </c>
      <c r="E85" s="57">
        <v>146</v>
      </c>
      <c r="F85" s="58">
        <v>16</v>
      </c>
      <c r="G85" s="132">
        <f t="shared" si="236"/>
        <v>162</v>
      </c>
      <c r="H85" s="157">
        <f t="shared" si="237"/>
        <v>0.1095890410958904</v>
      </c>
      <c r="I85" s="58">
        <v>16</v>
      </c>
      <c r="J85" s="132">
        <f t="shared" si="238"/>
        <v>178</v>
      </c>
      <c r="K85" s="157">
        <f t="shared" si="239"/>
        <v>9.8765432098765427E-2</v>
      </c>
      <c r="L85" s="58">
        <v>16</v>
      </c>
      <c r="M85" s="132">
        <f t="shared" si="240"/>
        <v>194</v>
      </c>
      <c r="N85" s="157">
        <f t="shared" si="241"/>
        <v>8.98876404494382E-2</v>
      </c>
      <c r="O85" s="58">
        <v>2</v>
      </c>
      <c r="P85" s="30"/>
      <c r="Q85" s="123"/>
      <c r="R85" s="58">
        <v>3</v>
      </c>
      <c r="S85" s="132">
        <f t="shared" si="242"/>
        <v>197</v>
      </c>
      <c r="T85" s="157">
        <f t="shared" si="243"/>
        <v>1.5463917525773196E-2</v>
      </c>
      <c r="U85" s="152">
        <f t="shared" si="244"/>
        <v>68</v>
      </c>
      <c r="V85" s="153">
        <f t="shared" si="245"/>
        <v>7.7775588365297521E-2</v>
      </c>
      <c r="X85" s="158">
        <f t="shared" si="246"/>
        <v>7</v>
      </c>
      <c r="Y85" s="6">
        <v>5</v>
      </c>
      <c r="Z85" s="6">
        <v>2</v>
      </c>
      <c r="AA85" s="132">
        <f t="shared" si="247"/>
        <v>204</v>
      </c>
      <c r="AB85" s="157">
        <f t="shared" si="248"/>
        <v>3.553299492385787E-2</v>
      </c>
      <c r="AC85" s="158">
        <f t="shared" si="249"/>
        <v>6</v>
      </c>
      <c r="AD85" s="6">
        <v>6</v>
      </c>
      <c r="AE85" s="6">
        <v>0</v>
      </c>
      <c r="AF85" s="132">
        <f t="shared" si="250"/>
        <v>210</v>
      </c>
      <c r="AG85" s="147">
        <f t="shared" si="251"/>
        <v>2.9411764705882353E-2</v>
      </c>
      <c r="AH85" s="158">
        <f t="shared" si="252"/>
        <v>4</v>
      </c>
      <c r="AI85" s="6">
        <v>4</v>
      </c>
      <c r="AJ85" s="6">
        <v>0</v>
      </c>
      <c r="AK85" s="132">
        <f t="shared" si="253"/>
        <v>214</v>
      </c>
      <c r="AL85" s="147">
        <f t="shared" si="254"/>
        <v>1.9047619047619049E-2</v>
      </c>
      <c r="AM85" s="158">
        <f t="shared" si="255"/>
        <v>4</v>
      </c>
      <c r="AN85" s="6">
        <v>4</v>
      </c>
      <c r="AO85" s="6">
        <v>0</v>
      </c>
      <c r="AP85" s="132">
        <f t="shared" si="256"/>
        <v>218</v>
      </c>
      <c r="AQ85" s="147">
        <f t="shared" si="257"/>
        <v>1.8691588785046728E-2</v>
      </c>
      <c r="AR85" s="158">
        <f t="shared" si="258"/>
        <v>4</v>
      </c>
      <c r="AS85" s="6">
        <v>4</v>
      </c>
      <c r="AT85" s="6">
        <v>0</v>
      </c>
      <c r="AU85" s="132">
        <f t="shared" si="259"/>
        <v>222</v>
      </c>
      <c r="AV85" s="147">
        <f t="shared" si="260"/>
        <v>1.834862385321101E-2</v>
      </c>
      <c r="AW85" s="152">
        <f t="shared" si="261"/>
        <v>25</v>
      </c>
      <c r="AX85" s="153">
        <f t="shared" si="262"/>
        <v>2.1364365789218187E-2</v>
      </c>
    </row>
    <row r="86" spans="1:50" outlineLevel="1">
      <c r="B86" s="40" t="s">
        <v>79</v>
      </c>
      <c r="C86" s="52" t="s">
        <v>94</v>
      </c>
      <c r="D86" s="58">
        <v>14</v>
      </c>
      <c r="E86" s="57">
        <v>524</v>
      </c>
      <c r="F86" s="58">
        <v>16</v>
      </c>
      <c r="G86" s="132">
        <f t="shared" si="236"/>
        <v>540</v>
      </c>
      <c r="H86" s="157">
        <f t="shared" si="237"/>
        <v>3.0534351145038167E-2</v>
      </c>
      <c r="I86" s="58">
        <v>19</v>
      </c>
      <c r="J86" s="132">
        <f t="shared" si="238"/>
        <v>559</v>
      </c>
      <c r="K86" s="157">
        <f t="shared" si="239"/>
        <v>3.5185185185185187E-2</v>
      </c>
      <c r="L86" s="58">
        <v>12</v>
      </c>
      <c r="M86" s="132">
        <f t="shared" si="240"/>
        <v>571</v>
      </c>
      <c r="N86" s="157">
        <f t="shared" si="241"/>
        <v>2.1466905187835419E-2</v>
      </c>
      <c r="O86" s="58">
        <v>5</v>
      </c>
      <c r="P86" s="30"/>
      <c r="Q86" s="123"/>
      <c r="R86" s="58">
        <v>9</v>
      </c>
      <c r="S86" s="132">
        <f t="shared" si="242"/>
        <v>580</v>
      </c>
      <c r="T86" s="157">
        <f t="shared" si="243"/>
        <v>1.5761821366024518E-2</v>
      </c>
      <c r="U86" s="152">
        <f t="shared" si="244"/>
        <v>70</v>
      </c>
      <c r="V86" s="153">
        <f t="shared" si="245"/>
        <v>2.5709024634101185E-2</v>
      </c>
      <c r="X86" s="158">
        <f t="shared" si="246"/>
        <v>9</v>
      </c>
      <c r="Y86" s="6">
        <v>9</v>
      </c>
      <c r="Z86" s="6">
        <v>0</v>
      </c>
      <c r="AA86" s="132">
        <f t="shared" si="247"/>
        <v>589</v>
      </c>
      <c r="AB86" s="157">
        <f t="shared" si="248"/>
        <v>1.5517241379310345E-2</v>
      </c>
      <c r="AC86" s="158">
        <f t="shared" si="249"/>
        <v>6</v>
      </c>
      <c r="AD86" s="6">
        <v>6</v>
      </c>
      <c r="AE86" s="6">
        <v>0</v>
      </c>
      <c r="AF86" s="132">
        <f t="shared" si="250"/>
        <v>595</v>
      </c>
      <c r="AG86" s="147">
        <f t="shared" si="251"/>
        <v>1.0186757215619695E-2</v>
      </c>
      <c r="AH86" s="158">
        <f t="shared" si="252"/>
        <v>6</v>
      </c>
      <c r="AI86" s="6">
        <v>6</v>
      </c>
      <c r="AJ86" s="6">
        <v>0</v>
      </c>
      <c r="AK86" s="132">
        <f t="shared" si="253"/>
        <v>601</v>
      </c>
      <c r="AL86" s="147">
        <f t="shared" si="254"/>
        <v>1.0084033613445379E-2</v>
      </c>
      <c r="AM86" s="158">
        <f t="shared" si="255"/>
        <v>6</v>
      </c>
      <c r="AN86" s="6">
        <v>6</v>
      </c>
      <c r="AO86" s="6">
        <v>0</v>
      </c>
      <c r="AP86" s="132">
        <f t="shared" si="256"/>
        <v>607</v>
      </c>
      <c r="AQ86" s="147">
        <f t="shared" si="257"/>
        <v>9.9833610648918467E-3</v>
      </c>
      <c r="AR86" s="158">
        <f t="shared" si="258"/>
        <v>6</v>
      </c>
      <c r="AS86" s="6">
        <v>6</v>
      </c>
      <c r="AT86" s="6">
        <v>0</v>
      </c>
      <c r="AU86" s="132">
        <f t="shared" si="259"/>
        <v>613</v>
      </c>
      <c r="AV86" s="147">
        <f t="shared" si="260"/>
        <v>9.8846787479406912E-3</v>
      </c>
      <c r="AW86" s="152">
        <f t="shared" si="261"/>
        <v>33</v>
      </c>
      <c r="AX86" s="153">
        <f t="shared" si="262"/>
        <v>1.0034701386286038E-2</v>
      </c>
    </row>
    <row r="87" spans="1:50" outlineLevel="1">
      <c r="B87" s="40" t="s">
        <v>80</v>
      </c>
      <c r="C87" s="52" t="s">
        <v>94</v>
      </c>
      <c r="D87" s="58">
        <v>21</v>
      </c>
      <c r="E87" s="57">
        <v>303</v>
      </c>
      <c r="F87" s="58">
        <v>22</v>
      </c>
      <c r="G87" s="132">
        <f t="shared" si="236"/>
        <v>325</v>
      </c>
      <c r="H87" s="157">
        <f t="shared" si="237"/>
        <v>7.2607260726072612E-2</v>
      </c>
      <c r="I87" s="58">
        <v>27</v>
      </c>
      <c r="J87" s="132">
        <f t="shared" si="238"/>
        <v>352</v>
      </c>
      <c r="K87" s="157">
        <f t="shared" si="239"/>
        <v>8.3076923076923076E-2</v>
      </c>
      <c r="L87" s="58">
        <v>14</v>
      </c>
      <c r="M87" s="132">
        <f t="shared" si="240"/>
        <v>366</v>
      </c>
      <c r="N87" s="157">
        <f t="shared" si="241"/>
        <v>3.9772727272727272E-2</v>
      </c>
      <c r="O87" s="58">
        <v>6</v>
      </c>
      <c r="P87" s="30"/>
      <c r="Q87" s="123"/>
      <c r="R87" s="58">
        <v>9</v>
      </c>
      <c r="S87" s="132">
        <f t="shared" si="242"/>
        <v>375</v>
      </c>
      <c r="T87" s="157">
        <f t="shared" si="243"/>
        <v>2.4590163934426229E-2</v>
      </c>
      <c r="U87" s="152">
        <f t="shared" si="244"/>
        <v>93</v>
      </c>
      <c r="V87" s="153">
        <f t="shared" si="245"/>
        <v>5.4744233795550157E-2</v>
      </c>
      <c r="X87" s="158">
        <f t="shared" si="246"/>
        <v>9</v>
      </c>
      <c r="Y87" s="6">
        <v>8</v>
      </c>
      <c r="Z87" s="6">
        <v>1</v>
      </c>
      <c r="AA87" s="132">
        <f t="shared" si="247"/>
        <v>384</v>
      </c>
      <c r="AB87" s="157">
        <f t="shared" si="248"/>
        <v>2.4E-2</v>
      </c>
      <c r="AC87" s="158">
        <f t="shared" si="249"/>
        <v>7</v>
      </c>
      <c r="AD87" s="6">
        <v>7</v>
      </c>
      <c r="AE87" s="6">
        <v>0</v>
      </c>
      <c r="AF87" s="132">
        <f t="shared" si="250"/>
        <v>391</v>
      </c>
      <c r="AG87" s="147">
        <f t="shared" si="251"/>
        <v>1.8229166666666668E-2</v>
      </c>
      <c r="AH87" s="158">
        <f t="shared" si="252"/>
        <v>6</v>
      </c>
      <c r="AI87" s="6">
        <v>6</v>
      </c>
      <c r="AJ87" s="6">
        <v>0</v>
      </c>
      <c r="AK87" s="132">
        <f t="shared" si="253"/>
        <v>397</v>
      </c>
      <c r="AL87" s="147">
        <f t="shared" si="254"/>
        <v>1.5345268542199489E-2</v>
      </c>
      <c r="AM87" s="158">
        <f t="shared" si="255"/>
        <v>6</v>
      </c>
      <c r="AN87" s="6">
        <v>6</v>
      </c>
      <c r="AO87" s="6">
        <v>0</v>
      </c>
      <c r="AP87" s="132">
        <f t="shared" si="256"/>
        <v>403</v>
      </c>
      <c r="AQ87" s="147">
        <f t="shared" si="257"/>
        <v>1.5113350125944584E-2</v>
      </c>
      <c r="AR87" s="158">
        <f t="shared" si="258"/>
        <v>6</v>
      </c>
      <c r="AS87" s="6">
        <v>6</v>
      </c>
      <c r="AT87" s="6">
        <v>0</v>
      </c>
      <c r="AU87" s="132">
        <f t="shared" si="259"/>
        <v>409</v>
      </c>
      <c r="AV87" s="147">
        <f t="shared" si="260"/>
        <v>1.488833746898263E-2</v>
      </c>
      <c r="AW87" s="152">
        <f t="shared" si="261"/>
        <v>34</v>
      </c>
      <c r="AX87" s="153">
        <f t="shared" si="262"/>
        <v>1.5893124156475036E-2</v>
      </c>
    </row>
    <row r="88" spans="1:50" outlineLevel="1">
      <c r="B88" s="40" t="s">
        <v>81</v>
      </c>
      <c r="C88" s="52" t="s">
        <v>94</v>
      </c>
      <c r="D88" s="58">
        <v>10</v>
      </c>
      <c r="E88" s="57">
        <v>303</v>
      </c>
      <c r="F88" s="58">
        <v>18</v>
      </c>
      <c r="G88" s="132">
        <f t="shared" si="236"/>
        <v>321</v>
      </c>
      <c r="H88" s="157">
        <f t="shared" si="237"/>
        <v>5.9405940594059403E-2</v>
      </c>
      <c r="I88" s="58">
        <v>16</v>
      </c>
      <c r="J88" s="132">
        <f t="shared" si="238"/>
        <v>337</v>
      </c>
      <c r="K88" s="157">
        <f t="shared" si="239"/>
        <v>4.9844236760124609E-2</v>
      </c>
      <c r="L88" s="58">
        <v>8</v>
      </c>
      <c r="M88" s="132">
        <f t="shared" si="240"/>
        <v>345</v>
      </c>
      <c r="N88" s="157">
        <f t="shared" si="241"/>
        <v>2.3738872403560832E-2</v>
      </c>
      <c r="O88" s="58">
        <v>2</v>
      </c>
      <c r="P88" s="30"/>
      <c r="Q88" s="123"/>
      <c r="R88" s="58">
        <v>4</v>
      </c>
      <c r="S88" s="132">
        <f t="shared" si="242"/>
        <v>349</v>
      </c>
      <c r="T88" s="157">
        <f t="shared" si="243"/>
        <v>1.1594202898550725E-2</v>
      </c>
      <c r="U88" s="152">
        <f t="shared" si="244"/>
        <v>56</v>
      </c>
      <c r="V88" s="153">
        <f t="shared" si="245"/>
        <v>3.5966470750652624E-2</v>
      </c>
      <c r="X88" s="158">
        <f t="shared" si="246"/>
        <v>9</v>
      </c>
      <c r="Y88" s="6">
        <v>8</v>
      </c>
      <c r="Z88" s="6">
        <v>1</v>
      </c>
      <c r="AA88" s="132">
        <f t="shared" si="247"/>
        <v>358</v>
      </c>
      <c r="AB88" s="157">
        <f t="shared" si="248"/>
        <v>2.5787965616045846E-2</v>
      </c>
      <c r="AC88" s="158">
        <f t="shared" si="249"/>
        <v>7</v>
      </c>
      <c r="AD88" s="6">
        <v>7</v>
      </c>
      <c r="AE88" s="6">
        <v>0</v>
      </c>
      <c r="AF88" s="132">
        <f t="shared" si="250"/>
        <v>365</v>
      </c>
      <c r="AG88" s="147">
        <f t="shared" si="251"/>
        <v>1.9553072625698324E-2</v>
      </c>
      <c r="AH88" s="158">
        <f t="shared" si="252"/>
        <v>6</v>
      </c>
      <c r="AI88" s="6">
        <v>6</v>
      </c>
      <c r="AJ88" s="6">
        <v>0</v>
      </c>
      <c r="AK88" s="132">
        <f t="shared" si="253"/>
        <v>371</v>
      </c>
      <c r="AL88" s="147">
        <f t="shared" si="254"/>
        <v>1.643835616438356E-2</v>
      </c>
      <c r="AM88" s="158">
        <f t="shared" si="255"/>
        <v>6</v>
      </c>
      <c r="AN88" s="6">
        <v>6</v>
      </c>
      <c r="AO88" s="6">
        <v>0</v>
      </c>
      <c r="AP88" s="132">
        <f t="shared" si="256"/>
        <v>377</v>
      </c>
      <c r="AQ88" s="147">
        <f t="shared" si="257"/>
        <v>1.6172506738544475E-2</v>
      </c>
      <c r="AR88" s="158">
        <f t="shared" si="258"/>
        <v>6</v>
      </c>
      <c r="AS88" s="6">
        <v>6</v>
      </c>
      <c r="AT88" s="6">
        <v>0</v>
      </c>
      <c r="AU88" s="132">
        <f t="shared" si="259"/>
        <v>383</v>
      </c>
      <c r="AV88" s="147">
        <f t="shared" si="260"/>
        <v>1.5915119363395226E-2</v>
      </c>
      <c r="AW88" s="152">
        <f t="shared" si="261"/>
        <v>34</v>
      </c>
      <c r="AX88" s="153">
        <f t="shared" si="262"/>
        <v>1.7018696322101734E-2</v>
      </c>
    </row>
    <row r="89" spans="1:50" s="43" customFormat="1" outlineLevel="1">
      <c r="A89"/>
      <c r="B89" s="40" t="s">
        <v>82</v>
      </c>
      <c r="C89" s="52" t="s">
        <v>94</v>
      </c>
      <c r="D89" s="58">
        <v>18</v>
      </c>
      <c r="E89" s="57">
        <v>196</v>
      </c>
      <c r="F89" s="58">
        <v>15</v>
      </c>
      <c r="G89" s="132">
        <f t="shared" si="236"/>
        <v>211</v>
      </c>
      <c r="H89" s="157">
        <f t="shared" si="237"/>
        <v>7.6530612244897961E-2</v>
      </c>
      <c r="I89" s="58">
        <v>20</v>
      </c>
      <c r="J89" s="132">
        <f t="shared" si="238"/>
        <v>231</v>
      </c>
      <c r="K89" s="157">
        <f t="shared" si="239"/>
        <v>9.4786729857819899E-2</v>
      </c>
      <c r="L89" s="58">
        <v>19</v>
      </c>
      <c r="M89" s="132">
        <f t="shared" si="240"/>
        <v>250</v>
      </c>
      <c r="N89" s="157">
        <f t="shared" si="241"/>
        <v>8.2251082251082255E-2</v>
      </c>
      <c r="O89" s="58">
        <v>8</v>
      </c>
      <c r="P89" s="117"/>
      <c r="Q89" s="120"/>
      <c r="R89" s="58">
        <v>8</v>
      </c>
      <c r="S89" s="132">
        <f t="shared" si="242"/>
        <v>258</v>
      </c>
      <c r="T89" s="157">
        <f t="shared" si="243"/>
        <v>3.2000000000000001E-2</v>
      </c>
      <c r="U89" s="152">
        <f t="shared" si="244"/>
        <v>80</v>
      </c>
      <c r="V89" s="153">
        <f t="shared" si="245"/>
        <v>7.1126856706425157E-2</v>
      </c>
      <c r="W89"/>
      <c r="X89" s="158">
        <f t="shared" si="246"/>
        <v>11</v>
      </c>
      <c r="Y89" s="6">
        <v>10</v>
      </c>
      <c r="Z89" s="6">
        <v>1</v>
      </c>
      <c r="AA89" s="132">
        <f t="shared" si="247"/>
        <v>269</v>
      </c>
      <c r="AB89" s="157">
        <f t="shared" si="248"/>
        <v>4.2635658914728682E-2</v>
      </c>
      <c r="AC89" s="158">
        <f t="shared" si="249"/>
        <v>8</v>
      </c>
      <c r="AD89" s="6">
        <v>8</v>
      </c>
      <c r="AE89" s="6">
        <v>0</v>
      </c>
      <c r="AF89" s="132">
        <f t="shared" si="250"/>
        <v>277</v>
      </c>
      <c r="AG89" s="147">
        <f t="shared" si="251"/>
        <v>2.9739776951672861E-2</v>
      </c>
      <c r="AH89" s="158">
        <f t="shared" si="252"/>
        <v>7</v>
      </c>
      <c r="AI89" s="6">
        <v>7</v>
      </c>
      <c r="AJ89" s="6">
        <v>0</v>
      </c>
      <c r="AK89" s="132">
        <f t="shared" si="253"/>
        <v>284</v>
      </c>
      <c r="AL89" s="147">
        <f t="shared" si="254"/>
        <v>2.5270758122743681E-2</v>
      </c>
      <c r="AM89" s="158">
        <f t="shared" si="255"/>
        <v>7</v>
      </c>
      <c r="AN89" s="6">
        <v>7</v>
      </c>
      <c r="AO89" s="6">
        <v>0</v>
      </c>
      <c r="AP89" s="132">
        <f t="shared" si="256"/>
        <v>291</v>
      </c>
      <c r="AQ89" s="147">
        <f t="shared" si="257"/>
        <v>2.464788732394366E-2</v>
      </c>
      <c r="AR89" s="158">
        <f t="shared" si="258"/>
        <v>6</v>
      </c>
      <c r="AS89" s="6">
        <v>6</v>
      </c>
      <c r="AT89" s="6">
        <v>0</v>
      </c>
      <c r="AU89" s="132">
        <f t="shared" si="259"/>
        <v>297</v>
      </c>
      <c r="AV89" s="147">
        <f t="shared" si="260"/>
        <v>2.0618556701030927E-2</v>
      </c>
      <c r="AW89" s="152">
        <f t="shared" si="261"/>
        <v>39</v>
      </c>
      <c r="AX89" s="153">
        <f t="shared" si="262"/>
        <v>2.5064143647034021E-2</v>
      </c>
    </row>
    <row r="90" spans="1:50" s="43" customFormat="1" outlineLevel="1">
      <c r="A90"/>
      <c r="B90" s="40" t="s">
        <v>83</v>
      </c>
      <c r="C90" s="52" t="s">
        <v>94</v>
      </c>
      <c r="D90" s="58">
        <v>14</v>
      </c>
      <c r="E90" s="57">
        <v>233</v>
      </c>
      <c r="F90" s="58">
        <v>15</v>
      </c>
      <c r="G90" s="132">
        <f t="shared" si="236"/>
        <v>248</v>
      </c>
      <c r="H90" s="157">
        <f t="shared" si="237"/>
        <v>6.4377682403433473E-2</v>
      </c>
      <c r="I90" s="58">
        <v>21</v>
      </c>
      <c r="J90" s="132">
        <f t="shared" si="238"/>
        <v>269</v>
      </c>
      <c r="K90" s="157">
        <f t="shared" si="239"/>
        <v>8.4677419354838704E-2</v>
      </c>
      <c r="L90" s="58">
        <v>14</v>
      </c>
      <c r="M90" s="132">
        <f t="shared" si="240"/>
        <v>283</v>
      </c>
      <c r="N90" s="157">
        <f t="shared" si="241"/>
        <v>5.204460966542751E-2</v>
      </c>
      <c r="O90" s="58">
        <v>4</v>
      </c>
      <c r="P90" s="117"/>
      <c r="Q90" s="120"/>
      <c r="R90" s="58">
        <v>7</v>
      </c>
      <c r="S90" s="132">
        <f t="shared" si="242"/>
        <v>290</v>
      </c>
      <c r="T90" s="157">
        <f t="shared" si="243"/>
        <v>2.4734982332155476E-2</v>
      </c>
      <c r="U90" s="152">
        <f t="shared" si="244"/>
        <v>71</v>
      </c>
      <c r="V90" s="153">
        <f t="shared" si="245"/>
        <v>5.6234914390813184E-2</v>
      </c>
      <c r="W90"/>
      <c r="X90" s="158">
        <f t="shared" si="246"/>
        <v>6</v>
      </c>
      <c r="Y90" s="6">
        <v>5</v>
      </c>
      <c r="Z90" s="6">
        <v>1</v>
      </c>
      <c r="AA90" s="132">
        <f t="shared" si="247"/>
        <v>296</v>
      </c>
      <c r="AB90" s="157">
        <f t="shared" si="248"/>
        <v>2.0689655172413793E-2</v>
      </c>
      <c r="AC90" s="158">
        <f t="shared" si="249"/>
        <v>5</v>
      </c>
      <c r="AD90" s="6">
        <v>5</v>
      </c>
      <c r="AE90" s="6">
        <v>0</v>
      </c>
      <c r="AF90" s="132">
        <f t="shared" si="250"/>
        <v>301</v>
      </c>
      <c r="AG90" s="147">
        <f t="shared" si="251"/>
        <v>1.6891891891891893E-2</v>
      </c>
      <c r="AH90" s="158">
        <f t="shared" si="252"/>
        <v>4</v>
      </c>
      <c r="AI90" s="6">
        <v>4</v>
      </c>
      <c r="AJ90" s="6">
        <v>0</v>
      </c>
      <c r="AK90" s="132">
        <f t="shared" si="253"/>
        <v>305</v>
      </c>
      <c r="AL90" s="147">
        <f t="shared" si="254"/>
        <v>1.3289036544850499E-2</v>
      </c>
      <c r="AM90" s="158">
        <f t="shared" si="255"/>
        <v>4</v>
      </c>
      <c r="AN90" s="6">
        <v>4</v>
      </c>
      <c r="AO90" s="6">
        <v>0</v>
      </c>
      <c r="AP90" s="132">
        <f t="shared" si="256"/>
        <v>309</v>
      </c>
      <c r="AQ90" s="147">
        <f t="shared" si="257"/>
        <v>1.3114754098360656E-2</v>
      </c>
      <c r="AR90" s="158">
        <f t="shared" si="258"/>
        <v>4</v>
      </c>
      <c r="AS90" s="6">
        <v>4</v>
      </c>
      <c r="AT90" s="6">
        <v>0</v>
      </c>
      <c r="AU90" s="132">
        <f t="shared" si="259"/>
        <v>313</v>
      </c>
      <c r="AV90" s="147">
        <f t="shared" si="260"/>
        <v>1.2944983818770227E-2</v>
      </c>
      <c r="AW90" s="152">
        <f t="shared" si="261"/>
        <v>23</v>
      </c>
      <c r="AX90" s="153">
        <f t="shared" si="262"/>
        <v>1.405884299670257E-2</v>
      </c>
    </row>
    <row r="91" spans="1:50" outlineLevel="1">
      <c r="B91" s="40" t="s">
        <v>84</v>
      </c>
      <c r="C91" s="52" t="s">
        <v>94</v>
      </c>
      <c r="D91" s="58">
        <v>3</v>
      </c>
      <c r="E91" s="57">
        <v>10</v>
      </c>
      <c r="F91" s="58">
        <v>4</v>
      </c>
      <c r="G91" s="132">
        <f t="shared" si="236"/>
        <v>14</v>
      </c>
      <c r="H91" s="157">
        <f t="shared" si="237"/>
        <v>0.4</v>
      </c>
      <c r="I91" s="58">
        <v>12</v>
      </c>
      <c r="J91" s="132">
        <f t="shared" si="238"/>
        <v>26</v>
      </c>
      <c r="K91" s="157">
        <f t="shared" si="239"/>
        <v>0.8571428571428571</v>
      </c>
      <c r="L91" s="58">
        <v>5</v>
      </c>
      <c r="M91" s="132">
        <f t="shared" si="240"/>
        <v>31</v>
      </c>
      <c r="N91" s="157">
        <f t="shared" si="241"/>
        <v>0.19230769230769232</v>
      </c>
      <c r="O91" s="58">
        <v>2</v>
      </c>
      <c r="P91" s="30"/>
      <c r="Q91" s="123"/>
      <c r="R91" s="58">
        <v>3</v>
      </c>
      <c r="S91" s="132">
        <f t="shared" si="242"/>
        <v>34</v>
      </c>
      <c r="T91" s="157">
        <f t="shared" si="243"/>
        <v>9.6774193548387094E-2</v>
      </c>
      <c r="U91" s="152">
        <f t="shared" si="244"/>
        <v>27</v>
      </c>
      <c r="V91" s="153">
        <f t="shared" si="245"/>
        <v>0.35790606871704389</v>
      </c>
      <c r="X91" s="158">
        <f t="shared" si="246"/>
        <v>3</v>
      </c>
      <c r="Y91" s="6">
        <v>1</v>
      </c>
      <c r="Z91" s="6">
        <v>2</v>
      </c>
      <c r="AA91" s="132">
        <f t="shared" si="247"/>
        <v>37</v>
      </c>
      <c r="AB91" s="157">
        <f t="shared" si="248"/>
        <v>8.8235294117647065E-2</v>
      </c>
      <c r="AC91" s="158">
        <f t="shared" si="249"/>
        <v>3</v>
      </c>
      <c r="AD91" s="6">
        <v>3</v>
      </c>
      <c r="AE91" s="6">
        <v>0</v>
      </c>
      <c r="AF91" s="132">
        <f t="shared" si="250"/>
        <v>40</v>
      </c>
      <c r="AG91" s="147">
        <f t="shared" si="251"/>
        <v>8.1081081081081086E-2</v>
      </c>
      <c r="AH91" s="158">
        <f t="shared" si="252"/>
        <v>2</v>
      </c>
      <c r="AI91" s="6">
        <v>2</v>
      </c>
      <c r="AJ91" s="6">
        <v>0</v>
      </c>
      <c r="AK91" s="132">
        <f t="shared" si="253"/>
        <v>42</v>
      </c>
      <c r="AL91" s="147">
        <f t="shared" si="254"/>
        <v>0.05</v>
      </c>
      <c r="AM91" s="158">
        <f t="shared" si="255"/>
        <v>2</v>
      </c>
      <c r="AN91" s="6">
        <v>2</v>
      </c>
      <c r="AO91" s="6">
        <v>0</v>
      </c>
      <c r="AP91" s="132">
        <f t="shared" si="256"/>
        <v>44</v>
      </c>
      <c r="AQ91" s="147">
        <f t="shared" si="257"/>
        <v>4.7619047619047616E-2</v>
      </c>
      <c r="AR91" s="158">
        <f t="shared" si="258"/>
        <v>2</v>
      </c>
      <c r="AS91" s="6">
        <v>2</v>
      </c>
      <c r="AT91" s="6">
        <v>0</v>
      </c>
      <c r="AU91" s="132">
        <f t="shared" si="259"/>
        <v>46</v>
      </c>
      <c r="AV91" s="147">
        <f t="shared" si="260"/>
        <v>4.5454545454545456E-2</v>
      </c>
      <c r="AW91" s="152">
        <f t="shared" si="261"/>
        <v>12</v>
      </c>
      <c r="AX91" s="153">
        <f t="shared" si="262"/>
        <v>5.5939477809478833E-2</v>
      </c>
    </row>
    <row r="92" spans="1:50" s="43" customFormat="1" outlineLevel="1">
      <c r="A92"/>
      <c r="B92" s="40" t="s">
        <v>86</v>
      </c>
      <c r="C92" s="52" t="s">
        <v>94</v>
      </c>
      <c r="D92" s="58">
        <v>2</v>
      </c>
      <c r="E92" s="57">
        <v>101</v>
      </c>
      <c r="F92" s="58">
        <v>5</v>
      </c>
      <c r="G92" s="132">
        <f t="shared" si="236"/>
        <v>106</v>
      </c>
      <c r="H92" s="157">
        <f t="shared" si="237"/>
        <v>4.9504950495049507E-2</v>
      </c>
      <c r="I92" s="58">
        <v>4</v>
      </c>
      <c r="J92" s="132">
        <f t="shared" si="238"/>
        <v>110</v>
      </c>
      <c r="K92" s="157">
        <f t="shared" si="239"/>
        <v>3.7735849056603772E-2</v>
      </c>
      <c r="L92" s="58">
        <v>4</v>
      </c>
      <c r="M92" s="132">
        <f t="shared" si="240"/>
        <v>114</v>
      </c>
      <c r="N92" s="157">
        <f t="shared" si="241"/>
        <v>3.6363636363636362E-2</v>
      </c>
      <c r="O92" s="58">
        <v>0</v>
      </c>
      <c r="P92" s="117"/>
      <c r="Q92" s="120"/>
      <c r="R92" s="58">
        <v>1</v>
      </c>
      <c r="S92" s="132">
        <f t="shared" si="242"/>
        <v>115</v>
      </c>
      <c r="T92" s="157">
        <f t="shared" si="243"/>
        <v>8.771929824561403E-3</v>
      </c>
      <c r="U92" s="152">
        <f t="shared" si="244"/>
        <v>16</v>
      </c>
      <c r="V92" s="153">
        <f t="shared" si="245"/>
        <v>3.2985241368945539E-2</v>
      </c>
      <c r="W92"/>
      <c r="X92" s="158">
        <f t="shared" si="246"/>
        <v>3</v>
      </c>
      <c r="Y92" s="6">
        <v>0</v>
      </c>
      <c r="Z92" s="6">
        <v>3</v>
      </c>
      <c r="AA92" s="132">
        <f t="shared" si="247"/>
        <v>118</v>
      </c>
      <c r="AB92" s="157">
        <f t="shared" si="248"/>
        <v>2.6086956521739129E-2</v>
      </c>
      <c r="AC92" s="158">
        <f t="shared" si="249"/>
        <v>2</v>
      </c>
      <c r="AD92" s="6">
        <v>0</v>
      </c>
      <c r="AE92" s="6">
        <v>2</v>
      </c>
      <c r="AF92" s="132">
        <f t="shared" si="250"/>
        <v>120</v>
      </c>
      <c r="AG92" s="147">
        <f t="shared" si="251"/>
        <v>1.6949152542372881E-2</v>
      </c>
      <c r="AH92" s="158">
        <f t="shared" si="252"/>
        <v>2</v>
      </c>
      <c r="AI92" s="6">
        <v>0</v>
      </c>
      <c r="AJ92" s="6">
        <v>2</v>
      </c>
      <c r="AK92" s="132">
        <f t="shared" si="253"/>
        <v>122</v>
      </c>
      <c r="AL92" s="147">
        <f t="shared" si="254"/>
        <v>1.6666666666666666E-2</v>
      </c>
      <c r="AM92" s="158">
        <f t="shared" si="255"/>
        <v>2</v>
      </c>
      <c r="AN92" s="6">
        <v>0</v>
      </c>
      <c r="AO92" s="6">
        <v>2</v>
      </c>
      <c r="AP92" s="132">
        <f t="shared" si="256"/>
        <v>124</v>
      </c>
      <c r="AQ92" s="147">
        <f t="shared" si="257"/>
        <v>1.6393442622950821E-2</v>
      </c>
      <c r="AR92" s="158">
        <f t="shared" si="258"/>
        <v>2</v>
      </c>
      <c r="AS92" s="6">
        <v>0</v>
      </c>
      <c r="AT92" s="6">
        <v>2</v>
      </c>
      <c r="AU92" s="132">
        <f t="shared" si="259"/>
        <v>126</v>
      </c>
      <c r="AV92" s="147">
        <f t="shared" si="260"/>
        <v>1.6129032258064516E-2</v>
      </c>
      <c r="AW92" s="152">
        <f t="shared" si="261"/>
        <v>11</v>
      </c>
      <c r="AX92" s="153">
        <f t="shared" si="262"/>
        <v>1.653452756940732E-2</v>
      </c>
    </row>
    <row r="93" spans="1:50" outlineLevel="1">
      <c r="B93" s="40" t="s">
        <v>87</v>
      </c>
      <c r="C93" s="52" t="s">
        <v>94</v>
      </c>
      <c r="D93" s="58">
        <v>8</v>
      </c>
      <c r="E93" s="57">
        <v>12</v>
      </c>
      <c r="F93" s="58">
        <v>3</v>
      </c>
      <c r="G93" s="132">
        <f t="shared" si="236"/>
        <v>15</v>
      </c>
      <c r="H93" s="157">
        <f t="shared" si="237"/>
        <v>0.25</v>
      </c>
      <c r="I93" s="58">
        <v>1</v>
      </c>
      <c r="J93" s="132">
        <f t="shared" si="238"/>
        <v>16</v>
      </c>
      <c r="K93" s="157">
        <f t="shared" si="239"/>
        <v>6.6666666666666666E-2</v>
      </c>
      <c r="L93" s="58">
        <v>5</v>
      </c>
      <c r="M93" s="132">
        <f t="shared" si="240"/>
        <v>21</v>
      </c>
      <c r="N93" s="157">
        <f t="shared" si="241"/>
        <v>0.3125</v>
      </c>
      <c r="O93" s="58">
        <v>2</v>
      </c>
      <c r="P93" s="30"/>
      <c r="Q93" s="123"/>
      <c r="R93" s="58">
        <v>4</v>
      </c>
      <c r="S93" s="132">
        <f t="shared" si="242"/>
        <v>25</v>
      </c>
      <c r="T93" s="157">
        <f t="shared" si="243"/>
        <v>0.19047619047619047</v>
      </c>
      <c r="U93" s="152">
        <f t="shared" si="244"/>
        <v>21</v>
      </c>
      <c r="V93" s="153">
        <f t="shared" si="245"/>
        <v>0.20140570706737715</v>
      </c>
      <c r="X93" s="158">
        <f t="shared" si="246"/>
        <v>1</v>
      </c>
      <c r="Y93" s="6">
        <v>1</v>
      </c>
      <c r="Z93" s="6">
        <v>0</v>
      </c>
      <c r="AA93" s="132">
        <f t="shared" si="247"/>
        <v>26</v>
      </c>
      <c r="AB93" s="157">
        <f t="shared" si="248"/>
        <v>0.04</v>
      </c>
      <c r="AC93" s="158">
        <f t="shared" si="249"/>
        <v>1</v>
      </c>
      <c r="AD93" s="6">
        <v>0</v>
      </c>
      <c r="AE93" s="6">
        <v>1</v>
      </c>
      <c r="AF93" s="132">
        <f t="shared" si="250"/>
        <v>27</v>
      </c>
      <c r="AG93" s="147">
        <f t="shared" si="251"/>
        <v>3.8461538461538464E-2</v>
      </c>
      <c r="AH93" s="158">
        <f t="shared" si="252"/>
        <v>0</v>
      </c>
      <c r="AI93" s="6">
        <v>0</v>
      </c>
      <c r="AJ93" s="6">
        <v>0</v>
      </c>
      <c r="AK93" s="132">
        <f t="shared" si="253"/>
        <v>27</v>
      </c>
      <c r="AL93" s="147">
        <f t="shared" si="254"/>
        <v>0</v>
      </c>
      <c r="AM93" s="158">
        <f t="shared" si="255"/>
        <v>0</v>
      </c>
      <c r="AN93" s="6">
        <v>0</v>
      </c>
      <c r="AO93" s="6">
        <v>0</v>
      </c>
      <c r="AP93" s="132">
        <f t="shared" si="256"/>
        <v>27</v>
      </c>
      <c r="AQ93" s="147">
        <f t="shared" si="257"/>
        <v>0</v>
      </c>
      <c r="AR93" s="158">
        <f t="shared" si="258"/>
        <v>0</v>
      </c>
      <c r="AS93" s="6">
        <v>0</v>
      </c>
      <c r="AT93" s="6">
        <v>0</v>
      </c>
      <c r="AU93" s="132">
        <f t="shared" si="259"/>
        <v>27</v>
      </c>
      <c r="AV93" s="147">
        <f t="shared" si="260"/>
        <v>0</v>
      </c>
      <c r="AW93" s="152">
        <f t="shared" si="261"/>
        <v>2</v>
      </c>
      <c r="AX93" s="153">
        <f t="shared" si="262"/>
        <v>9.4797326990454511E-3</v>
      </c>
    </row>
    <row r="94" spans="1:50" ht="16.5" customHeight="1" outlineLevel="1">
      <c r="B94" s="40" t="s">
        <v>88</v>
      </c>
      <c r="C94" s="52" t="s">
        <v>94</v>
      </c>
      <c r="D94" s="202">
        <v>0</v>
      </c>
      <c r="E94" s="57">
        <v>0</v>
      </c>
      <c r="F94" s="58">
        <v>0</v>
      </c>
      <c r="G94" s="132">
        <f t="shared" si="236"/>
        <v>0</v>
      </c>
      <c r="H94" s="157">
        <f t="shared" si="237"/>
        <v>0</v>
      </c>
      <c r="I94" s="58">
        <v>1</v>
      </c>
      <c r="J94" s="132">
        <f t="shared" si="238"/>
        <v>1</v>
      </c>
      <c r="K94" s="157">
        <f t="shared" si="239"/>
        <v>0</v>
      </c>
      <c r="L94" s="58">
        <v>0</v>
      </c>
      <c r="M94" s="132">
        <f t="shared" si="240"/>
        <v>1</v>
      </c>
      <c r="N94" s="157">
        <f t="shared" si="241"/>
        <v>0</v>
      </c>
      <c r="O94" s="58">
        <v>0</v>
      </c>
      <c r="P94" s="30"/>
      <c r="Q94" s="123"/>
      <c r="R94" s="58">
        <v>0</v>
      </c>
      <c r="S94" s="132">
        <f t="shared" si="242"/>
        <v>1</v>
      </c>
      <c r="T94" s="157">
        <f t="shared" si="243"/>
        <v>0</v>
      </c>
      <c r="U94" s="152">
        <f t="shared" si="244"/>
        <v>1</v>
      </c>
      <c r="V94" s="153">
        <f t="shared" si="245"/>
        <v>0</v>
      </c>
      <c r="X94" s="158">
        <f t="shared" si="246"/>
        <v>0</v>
      </c>
      <c r="Y94" s="6">
        <v>0</v>
      </c>
      <c r="Z94" s="6">
        <v>0</v>
      </c>
      <c r="AA94" s="132">
        <f t="shared" si="247"/>
        <v>1</v>
      </c>
      <c r="AB94" s="157">
        <f t="shared" si="248"/>
        <v>0</v>
      </c>
      <c r="AC94" s="158">
        <f t="shared" si="249"/>
        <v>0</v>
      </c>
      <c r="AD94" s="6">
        <v>0</v>
      </c>
      <c r="AE94" s="6">
        <v>0</v>
      </c>
      <c r="AF94" s="132">
        <f t="shared" si="250"/>
        <v>1</v>
      </c>
      <c r="AG94" s="147">
        <f t="shared" si="251"/>
        <v>0</v>
      </c>
      <c r="AH94" s="158">
        <f t="shared" si="252"/>
        <v>0</v>
      </c>
      <c r="AI94" s="6">
        <v>0</v>
      </c>
      <c r="AJ94" s="6">
        <v>0</v>
      </c>
      <c r="AK94" s="132">
        <f t="shared" si="253"/>
        <v>1</v>
      </c>
      <c r="AL94" s="147">
        <f t="shared" si="254"/>
        <v>0</v>
      </c>
      <c r="AM94" s="158">
        <f t="shared" si="255"/>
        <v>0</v>
      </c>
      <c r="AN94" s="6">
        <v>0</v>
      </c>
      <c r="AO94" s="6">
        <v>0</v>
      </c>
      <c r="AP94" s="132">
        <f t="shared" si="256"/>
        <v>1</v>
      </c>
      <c r="AQ94" s="147">
        <f t="shared" si="257"/>
        <v>0</v>
      </c>
      <c r="AR94" s="158">
        <f t="shared" si="258"/>
        <v>0</v>
      </c>
      <c r="AS94" s="6">
        <v>0</v>
      </c>
      <c r="AT94" s="6">
        <v>0</v>
      </c>
      <c r="AU94" s="132">
        <f t="shared" si="259"/>
        <v>1</v>
      </c>
      <c r="AV94" s="147">
        <f t="shared" si="260"/>
        <v>0</v>
      </c>
      <c r="AW94" s="152">
        <f t="shared" si="261"/>
        <v>0</v>
      </c>
      <c r="AX94" s="153">
        <f t="shared" si="262"/>
        <v>0</v>
      </c>
    </row>
    <row r="95" spans="1:50" ht="15" customHeight="1" outlineLevel="1">
      <c r="B95" s="339" t="s">
        <v>95</v>
      </c>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62"/>
    </row>
    <row r="96" spans="1:50" ht="15" customHeight="1" outlineLevel="1">
      <c r="B96" s="40" t="s">
        <v>114</v>
      </c>
      <c r="C96" s="38" t="s">
        <v>94</v>
      </c>
      <c r="D96" s="159">
        <f>SUM(D81:D94)</f>
        <v>237</v>
      </c>
      <c r="E96" s="160">
        <f>SUM(E81:E94)</f>
        <v>5301</v>
      </c>
      <c r="F96" s="159">
        <f>SUM(F81:F94)</f>
        <v>260</v>
      </c>
      <c r="G96" s="209">
        <f>SUM(G81:G94)</f>
        <v>5561</v>
      </c>
      <c r="H96" s="156">
        <f>IFERROR((G96-E96)/E96,0)</f>
        <v>4.9047349556687415E-2</v>
      </c>
      <c r="I96" s="210">
        <f>SUM(I81:I94)</f>
        <v>245</v>
      </c>
      <c r="J96" s="210">
        <f>SUM(J81:J94)</f>
        <v>5806</v>
      </c>
      <c r="K96" s="156">
        <f t="shared" ref="K96" si="263">IFERROR((J96-G96)/G96,0)</f>
        <v>4.4056824312174073E-2</v>
      </c>
      <c r="L96" s="210">
        <f>SUM(L81:L94)</f>
        <v>195</v>
      </c>
      <c r="M96" s="137">
        <f>SUM(M81:M94)</f>
        <v>6001</v>
      </c>
      <c r="N96" s="211">
        <f t="shared" ref="N96" si="264">IFERROR((M96-J96)/J96,0)</f>
        <v>3.3585945573544607E-2</v>
      </c>
      <c r="O96" s="160">
        <f>SUM(O81:O94)</f>
        <v>77</v>
      </c>
      <c r="P96" s="124"/>
      <c r="Q96" s="125"/>
      <c r="R96" s="159">
        <f>SUM(R81:R94)</f>
        <v>112</v>
      </c>
      <c r="S96" s="137">
        <f>SUM(S81:S94)</f>
        <v>6113</v>
      </c>
      <c r="T96" s="211">
        <f t="shared" ref="T96" si="265">IFERROR((S96-M96)/M96,0)</f>
        <v>1.8663556073987668E-2</v>
      </c>
      <c r="U96" s="210">
        <f>SUM(U81:U94)</f>
        <v>1049</v>
      </c>
      <c r="V96" s="153">
        <f>IFERROR((S96/E96)^(1/4)-1,0)</f>
        <v>3.6272916707501546E-2</v>
      </c>
      <c r="X96" s="210">
        <f>SUM(X81:X94)</f>
        <v>116</v>
      </c>
      <c r="Y96" s="210">
        <f>SUM(Y81:Y94)</f>
        <v>101</v>
      </c>
      <c r="Z96" s="210">
        <f>SUM(Z81:Z94)</f>
        <v>15</v>
      </c>
      <c r="AA96" s="137">
        <f>SUM(AA81:AA94)</f>
        <v>6229</v>
      </c>
      <c r="AB96" s="156">
        <f>IFERROR((AA96-S96)/S96,0)</f>
        <v>1.8975952887289382E-2</v>
      </c>
      <c r="AC96" s="159">
        <f>SUM(AC81:AC94)</f>
        <v>88</v>
      </c>
      <c r="AD96" s="209">
        <f>SUM(AD81:AD94)</f>
        <v>85</v>
      </c>
      <c r="AE96" s="210">
        <f>SUM(AE81:AE94)</f>
        <v>3</v>
      </c>
      <c r="AF96" s="210">
        <f>SUM(AF81:AF94)</f>
        <v>6317</v>
      </c>
      <c r="AG96" s="149">
        <f t="shared" ref="AG96" si="266">IFERROR((AF96-AA96)/AA96,0)</f>
        <v>1.4127468293466046E-2</v>
      </c>
      <c r="AH96" s="210">
        <f>SUM(AH81:AH94)</f>
        <v>75</v>
      </c>
      <c r="AI96" s="210">
        <f>SUM(AI81:AI94)</f>
        <v>73</v>
      </c>
      <c r="AJ96" s="210">
        <f>SUM(AJ81:AJ94)</f>
        <v>2</v>
      </c>
      <c r="AK96" s="210">
        <f>SUM(AK81:AK94)</f>
        <v>6392</v>
      </c>
      <c r="AL96" s="149">
        <f t="shared" ref="AL96" si="267">IFERROR((AK96-AF96)/AF96,0)</f>
        <v>1.1872724394491056E-2</v>
      </c>
      <c r="AM96" s="210">
        <f>SUM(AM81:AM94)</f>
        <v>75</v>
      </c>
      <c r="AN96" s="137">
        <f>SUM(AN81:AN94)</f>
        <v>73</v>
      </c>
      <c r="AO96" s="209">
        <f>SUM(AO81:AO94)</f>
        <v>2</v>
      </c>
      <c r="AP96" s="137">
        <f>SUM(AP81:AP94)</f>
        <v>6467</v>
      </c>
      <c r="AQ96" s="212">
        <f t="shared" ref="AQ96" si="268">IFERROR((AP96-AK96)/AK96,0)</f>
        <v>1.1733416770963704E-2</v>
      </c>
      <c r="AR96" s="159">
        <f>SUM(AR81:AR94)</f>
        <v>71</v>
      </c>
      <c r="AS96" s="137">
        <f>SUM(AS81:AS94)</f>
        <v>69</v>
      </c>
      <c r="AT96" s="137">
        <f>SUM(AT81:AT94)</f>
        <v>2</v>
      </c>
      <c r="AU96" s="137">
        <f>SUM(AU81:AU94)</f>
        <v>6538</v>
      </c>
      <c r="AV96" s="212">
        <f t="shared" ref="AV96" si="269">IFERROR((AU96-AP96)/AP96,0)</f>
        <v>1.097881552497294E-2</v>
      </c>
      <c r="AW96" s="210">
        <f>SUM(AW81:AW94)</f>
        <v>425</v>
      </c>
      <c r="AX96" s="153">
        <f t="shared" ref="AX96" si="270">IFERROR((AU96/AA96)^(1/4)-1,0)</f>
        <v>1.2177423849093483E-2</v>
      </c>
    </row>
    <row r="98" spans="1:50" ht="15.6">
      <c r="B98" s="332" t="s">
        <v>103</v>
      </c>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row>
    <row r="99" spans="1:50" ht="5.45" customHeight="1" outlineLevel="1">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spans="1:50" outlineLevel="1">
      <c r="B100" s="364"/>
      <c r="C100" s="344" t="s">
        <v>93</v>
      </c>
      <c r="D100" s="347" t="s">
        <v>106</v>
      </c>
      <c r="E100" s="348"/>
      <c r="F100" s="348"/>
      <c r="G100" s="348"/>
      <c r="H100" s="348"/>
      <c r="I100" s="348"/>
      <c r="J100" s="348"/>
      <c r="K100" s="348"/>
      <c r="L100" s="348"/>
      <c r="M100" s="348"/>
      <c r="N100" s="348"/>
      <c r="O100" s="348"/>
      <c r="P100" s="348"/>
      <c r="Q100" s="349"/>
      <c r="R100" s="347"/>
      <c r="S100" s="348"/>
      <c r="T100" s="349"/>
      <c r="U100" s="355" t="str">
        <f xml:space="preserve"> D101&amp;" - "&amp;R101</f>
        <v>2019 - 2023</v>
      </c>
      <c r="V100" s="356"/>
      <c r="X100" s="347" t="s">
        <v>107</v>
      </c>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9"/>
    </row>
    <row r="101" spans="1:50" outlineLevel="1">
      <c r="B101" s="365"/>
      <c r="C101" s="345"/>
      <c r="D101" s="347">
        <f>$C$3-5</f>
        <v>2019</v>
      </c>
      <c r="E101" s="349"/>
      <c r="F101" s="347">
        <f>$C$3-4</f>
        <v>2020</v>
      </c>
      <c r="G101" s="348"/>
      <c r="H101" s="349"/>
      <c r="I101" s="347">
        <f>$C$3-3</f>
        <v>2021</v>
      </c>
      <c r="J101" s="348"/>
      <c r="K101" s="349"/>
      <c r="L101" s="347">
        <f>$C$3-2</f>
        <v>2022</v>
      </c>
      <c r="M101" s="348"/>
      <c r="N101" s="349"/>
      <c r="O101" s="347" t="str">
        <f>$C$3-1&amp;""&amp;" ("&amp;"Σεπ"&amp;")"</f>
        <v>2023 (Σεπ)</v>
      </c>
      <c r="P101" s="348"/>
      <c r="Q101" s="349"/>
      <c r="R101" s="347">
        <f>$C$3-1</f>
        <v>2023</v>
      </c>
      <c r="S101" s="348"/>
      <c r="T101" s="349"/>
      <c r="U101" s="357"/>
      <c r="V101" s="358"/>
      <c r="X101" s="347">
        <f>$C$3</f>
        <v>2024</v>
      </c>
      <c r="Y101" s="348"/>
      <c r="Z101" s="348"/>
      <c r="AA101" s="348"/>
      <c r="AB101" s="349"/>
      <c r="AC101" s="347">
        <f>$C$3+1</f>
        <v>2025</v>
      </c>
      <c r="AD101" s="348"/>
      <c r="AE101" s="348"/>
      <c r="AF101" s="348"/>
      <c r="AG101" s="349"/>
      <c r="AH101" s="347">
        <f>$C$3+2</f>
        <v>2026</v>
      </c>
      <c r="AI101" s="348"/>
      <c r="AJ101" s="348"/>
      <c r="AK101" s="348"/>
      <c r="AL101" s="349"/>
      <c r="AM101" s="347">
        <f>$C$3+3</f>
        <v>2027</v>
      </c>
      <c r="AN101" s="348"/>
      <c r="AO101" s="348"/>
      <c r="AP101" s="348"/>
      <c r="AQ101" s="349"/>
      <c r="AR101" s="347">
        <f>$C$3+4</f>
        <v>2028</v>
      </c>
      <c r="AS101" s="348"/>
      <c r="AT101" s="348"/>
      <c r="AU101" s="348"/>
      <c r="AV101" s="349"/>
      <c r="AW101" s="337" t="str">
        <f>X101&amp;" - "&amp;AR101</f>
        <v>2024 - 2028</v>
      </c>
      <c r="AX101" s="363"/>
    </row>
    <row r="102" spans="1:50" ht="43.5" outlineLevel="1">
      <c r="B102" s="366"/>
      <c r="C102" s="346"/>
      <c r="D102" s="54" t="s">
        <v>108</v>
      </c>
      <c r="E102" s="55" t="s">
        <v>109</v>
      </c>
      <c r="F102" s="54" t="s">
        <v>108</v>
      </c>
      <c r="G102" s="9" t="s">
        <v>109</v>
      </c>
      <c r="H102" s="55" t="s">
        <v>110</v>
      </c>
      <c r="I102" s="54" t="s">
        <v>108</v>
      </c>
      <c r="J102" s="9" t="s">
        <v>109</v>
      </c>
      <c r="K102" s="55" t="s">
        <v>110</v>
      </c>
      <c r="L102" s="54" t="s">
        <v>108</v>
      </c>
      <c r="M102" s="9" t="s">
        <v>109</v>
      </c>
      <c r="N102" s="55" t="s">
        <v>110</v>
      </c>
      <c r="O102" s="54" t="s">
        <v>108</v>
      </c>
      <c r="P102" s="9" t="s">
        <v>109</v>
      </c>
      <c r="Q102" s="55" t="s">
        <v>110</v>
      </c>
      <c r="R102" s="54" t="s">
        <v>108</v>
      </c>
      <c r="S102" s="9" t="s">
        <v>109</v>
      </c>
      <c r="T102" s="55" t="s">
        <v>110</v>
      </c>
      <c r="U102" s="9" t="s">
        <v>111</v>
      </c>
      <c r="V102" s="48" t="s">
        <v>112</v>
      </c>
      <c r="X102" s="54" t="s">
        <v>124</v>
      </c>
      <c r="Y102" s="87" t="s">
        <v>125</v>
      </c>
      <c r="Z102" s="87" t="s">
        <v>126</v>
      </c>
      <c r="AA102" s="9" t="s">
        <v>127</v>
      </c>
      <c r="AB102" s="55" t="s">
        <v>110</v>
      </c>
      <c r="AC102" s="54" t="s">
        <v>124</v>
      </c>
      <c r="AD102" s="87" t="s">
        <v>125</v>
      </c>
      <c r="AE102" s="87" t="s">
        <v>126</v>
      </c>
      <c r="AF102" s="9" t="s">
        <v>127</v>
      </c>
      <c r="AG102" s="55" t="s">
        <v>110</v>
      </c>
      <c r="AH102" s="54" t="s">
        <v>124</v>
      </c>
      <c r="AI102" s="87" t="s">
        <v>125</v>
      </c>
      <c r="AJ102" s="87" t="s">
        <v>126</v>
      </c>
      <c r="AK102" s="9" t="s">
        <v>127</v>
      </c>
      <c r="AL102" s="55" t="s">
        <v>110</v>
      </c>
      <c r="AM102" s="54" t="s">
        <v>124</v>
      </c>
      <c r="AN102" s="87" t="s">
        <v>125</v>
      </c>
      <c r="AO102" s="87" t="s">
        <v>126</v>
      </c>
      <c r="AP102" s="9" t="s">
        <v>127</v>
      </c>
      <c r="AQ102" s="55" t="s">
        <v>110</v>
      </c>
      <c r="AR102" s="54" t="s">
        <v>124</v>
      </c>
      <c r="AS102" s="87" t="s">
        <v>125</v>
      </c>
      <c r="AT102" s="87" t="s">
        <v>126</v>
      </c>
      <c r="AU102" s="9" t="s">
        <v>127</v>
      </c>
      <c r="AV102" s="55" t="s">
        <v>110</v>
      </c>
      <c r="AW102" s="54" t="s">
        <v>111</v>
      </c>
      <c r="AX102" s="281" t="s">
        <v>112</v>
      </c>
    </row>
    <row r="103" spans="1:50" outlineLevel="1">
      <c r="B103" s="40" t="s">
        <v>74</v>
      </c>
      <c r="C103" s="221" t="s">
        <v>94</v>
      </c>
      <c r="D103" s="58">
        <v>3</v>
      </c>
      <c r="E103" s="57">
        <v>550</v>
      </c>
      <c r="F103" s="58">
        <v>10</v>
      </c>
      <c r="G103" s="132">
        <f t="shared" ref="G103:G116" si="271">E103+F103</f>
        <v>560</v>
      </c>
      <c r="H103" s="157">
        <f t="shared" ref="H103:H116" si="272">IFERROR((G103-E103)/E103,0)</f>
        <v>1.8181818181818181E-2</v>
      </c>
      <c r="I103" s="58">
        <v>6</v>
      </c>
      <c r="J103" s="132">
        <f t="shared" ref="J103" si="273">G103+I103</f>
        <v>566</v>
      </c>
      <c r="K103" s="157">
        <f t="shared" ref="K103" si="274">IFERROR((J103-G103)/G103,0)</f>
        <v>1.0714285714285714E-2</v>
      </c>
      <c r="L103" s="58">
        <v>4</v>
      </c>
      <c r="M103" s="132">
        <f t="shared" ref="M103" si="275">J103+L103</f>
        <v>570</v>
      </c>
      <c r="N103" s="157">
        <f t="shared" ref="N103" si="276">IFERROR((M103-J103)/J103,0)</f>
        <v>7.0671378091872791E-3</v>
      </c>
      <c r="O103" s="58">
        <v>0</v>
      </c>
      <c r="P103" s="30"/>
      <c r="Q103" s="123"/>
      <c r="R103" s="58">
        <v>2</v>
      </c>
      <c r="S103" s="132">
        <f t="shared" ref="S103" si="277">M103+R103</f>
        <v>572</v>
      </c>
      <c r="T103" s="157">
        <f t="shared" ref="T103" si="278">IFERROR((S103-M103)/M103,0)</f>
        <v>3.5087719298245615E-3</v>
      </c>
      <c r="U103" s="152">
        <f t="shared" ref="U103" si="279">D103+F103+I103+L103+R103</f>
        <v>25</v>
      </c>
      <c r="V103" s="153">
        <f t="shared" ref="V103" si="280">IFERROR((S103/E103)^(1/4)-1,0)</f>
        <v>9.8534065489688238E-3</v>
      </c>
      <c r="X103" s="158">
        <f>Y103+Z103</f>
        <v>5</v>
      </c>
      <c r="Y103" s="6">
        <v>5</v>
      </c>
      <c r="Z103" s="6">
        <v>0</v>
      </c>
      <c r="AA103" s="132">
        <f t="shared" ref="AA103" si="281">S103+X103</f>
        <v>577</v>
      </c>
      <c r="AB103" s="157">
        <f t="shared" ref="AB103" si="282">IFERROR((AA103-S103)/S103,0)</f>
        <v>8.7412587412587419E-3</v>
      </c>
      <c r="AC103" s="158">
        <f>AD103+AE103</f>
        <v>3</v>
      </c>
      <c r="AD103" s="6">
        <v>3</v>
      </c>
      <c r="AE103" s="6">
        <v>0</v>
      </c>
      <c r="AF103" s="132">
        <f t="shared" ref="AF103" si="283">AA103+AC103</f>
        <v>580</v>
      </c>
      <c r="AG103" s="147">
        <f t="shared" ref="AG103" si="284">IFERROR((AF103-AA103)/AA103,0)</f>
        <v>5.1993067590987872E-3</v>
      </c>
      <c r="AH103" s="158">
        <f>AI103+AJ103</f>
        <v>3</v>
      </c>
      <c r="AI103" s="6">
        <v>3</v>
      </c>
      <c r="AJ103" s="6">
        <v>0</v>
      </c>
      <c r="AK103" s="132">
        <f t="shared" ref="AK103" si="285">AF103+AH103</f>
        <v>583</v>
      </c>
      <c r="AL103" s="147">
        <f t="shared" ref="AL103" si="286">IFERROR((AK103-AF103)/AF103,0)</f>
        <v>5.1724137931034482E-3</v>
      </c>
      <c r="AM103" s="158">
        <f>AN103+AO103</f>
        <v>4</v>
      </c>
      <c r="AN103" s="6">
        <v>4</v>
      </c>
      <c r="AO103" s="6">
        <v>0</v>
      </c>
      <c r="AP103" s="132">
        <f t="shared" ref="AP103" si="287">AK103+AM103</f>
        <v>587</v>
      </c>
      <c r="AQ103" s="147">
        <f t="shared" ref="AQ103" si="288">IFERROR((AP103-AK103)/AK103,0)</f>
        <v>6.8610634648370496E-3</v>
      </c>
      <c r="AR103" s="158">
        <f>AS103+AT103</f>
        <v>4</v>
      </c>
      <c r="AS103" s="6">
        <v>4</v>
      </c>
      <c r="AT103" s="6">
        <v>0</v>
      </c>
      <c r="AU103" s="132">
        <f t="shared" ref="AU103" si="289">AP103+AR103</f>
        <v>591</v>
      </c>
      <c r="AV103" s="147">
        <f t="shared" ref="AV103" si="290">IFERROR((AU103-AP103)/AP103,0)</f>
        <v>6.8143100511073255E-3</v>
      </c>
      <c r="AW103" s="152">
        <f t="shared" ref="AW103" si="291">X103+AC103+AH103+AM103+AR103</f>
        <v>19</v>
      </c>
      <c r="AX103" s="153">
        <f t="shared" ref="AX103" si="292">IFERROR((AU103/AA103)^(1/4)-1,0)</f>
        <v>6.0114343082151578E-3</v>
      </c>
    </row>
    <row r="104" spans="1:50" outlineLevel="1">
      <c r="B104" s="40" t="s">
        <v>75</v>
      </c>
      <c r="C104" s="221" t="s">
        <v>94</v>
      </c>
      <c r="D104" s="58">
        <v>4</v>
      </c>
      <c r="E104" s="57">
        <v>123</v>
      </c>
      <c r="F104" s="58">
        <v>4</v>
      </c>
      <c r="G104" s="132">
        <f t="shared" ref="G104:G115" si="293">E104+F104</f>
        <v>127</v>
      </c>
      <c r="H104" s="157">
        <f t="shared" ref="H104:H115" si="294">IFERROR((G104-E104)/E104,0)</f>
        <v>3.2520325203252036E-2</v>
      </c>
      <c r="I104" s="58">
        <v>5</v>
      </c>
      <c r="J104" s="132">
        <f t="shared" ref="J104:J116" si="295">G104+I104</f>
        <v>132</v>
      </c>
      <c r="K104" s="157">
        <f t="shared" ref="K104:K116" si="296">IFERROR((J104-G104)/G104,0)</f>
        <v>3.937007874015748E-2</v>
      </c>
      <c r="L104" s="58">
        <v>2</v>
      </c>
      <c r="M104" s="132">
        <f t="shared" ref="M104:M116" si="297">J104+L104</f>
        <v>134</v>
      </c>
      <c r="N104" s="157">
        <f t="shared" ref="N104:N116" si="298">IFERROR((M104-J104)/J104,0)</f>
        <v>1.5151515151515152E-2</v>
      </c>
      <c r="O104" s="58">
        <v>0</v>
      </c>
      <c r="P104" s="30"/>
      <c r="Q104" s="123"/>
      <c r="R104" s="58">
        <v>0</v>
      </c>
      <c r="S104" s="132">
        <f t="shared" ref="S104:S116" si="299">M104+R104</f>
        <v>134</v>
      </c>
      <c r="T104" s="157">
        <f t="shared" ref="T104:T116" si="300">IFERROR((S104-M104)/M104,0)</f>
        <v>0</v>
      </c>
      <c r="U104" s="152">
        <f t="shared" ref="U104:U116" si="301">D104+F104+I104+L104+R104</f>
        <v>15</v>
      </c>
      <c r="V104" s="153">
        <f t="shared" ref="V104:V116" si="302">IFERROR((S104/E104)^(1/4)-1,0)</f>
        <v>2.1644783234791687E-2</v>
      </c>
      <c r="X104" s="158">
        <f t="shared" ref="X104:X116" si="303">Y104+Z104</f>
        <v>0</v>
      </c>
      <c r="Y104" s="6">
        <v>0</v>
      </c>
      <c r="Z104" s="6">
        <v>0</v>
      </c>
      <c r="AA104" s="132">
        <f t="shared" ref="AA104:AA116" si="304">S104+X104</f>
        <v>134</v>
      </c>
      <c r="AB104" s="157">
        <f t="shared" ref="AB104:AB116" si="305">IFERROR((AA104-S104)/S104,0)</f>
        <v>0</v>
      </c>
      <c r="AC104" s="158">
        <f t="shared" ref="AC104:AC116" si="306">AD104+AE104</f>
        <v>0</v>
      </c>
      <c r="AD104" s="6">
        <v>0</v>
      </c>
      <c r="AE104" s="6">
        <v>0</v>
      </c>
      <c r="AF104" s="132">
        <f t="shared" ref="AF104:AF116" si="307">AA104+AC104</f>
        <v>134</v>
      </c>
      <c r="AG104" s="147">
        <f t="shared" ref="AG104:AG116" si="308">IFERROR((AF104-AA104)/AA104,0)</f>
        <v>0</v>
      </c>
      <c r="AH104" s="158">
        <f t="shared" ref="AH104:AH116" si="309">AI104+AJ104</f>
        <v>0</v>
      </c>
      <c r="AI104" s="6">
        <v>0</v>
      </c>
      <c r="AJ104" s="6">
        <v>0</v>
      </c>
      <c r="AK104" s="132">
        <f t="shared" ref="AK104:AK116" si="310">AF104+AH104</f>
        <v>134</v>
      </c>
      <c r="AL104" s="147">
        <f t="shared" ref="AL104:AL116" si="311">IFERROR((AK104-AF104)/AF104,0)</f>
        <v>0</v>
      </c>
      <c r="AM104" s="158">
        <f t="shared" ref="AM104:AM116" si="312">AN104+AO104</f>
        <v>0</v>
      </c>
      <c r="AN104" s="6">
        <v>0</v>
      </c>
      <c r="AO104" s="6">
        <v>0</v>
      </c>
      <c r="AP104" s="132">
        <f t="shared" ref="AP104:AP116" si="313">AK104+AM104</f>
        <v>134</v>
      </c>
      <c r="AQ104" s="147">
        <f t="shared" ref="AQ104:AQ116" si="314">IFERROR((AP104-AK104)/AK104,0)</f>
        <v>0</v>
      </c>
      <c r="AR104" s="158">
        <f t="shared" ref="AR104:AR116" si="315">AS104+AT104</f>
        <v>0</v>
      </c>
      <c r="AS104" s="6">
        <v>0</v>
      </c>
      <c r="AT104" s="6">
        <v>0</v>
      </c>
      <c r="AU104" s="132">
        <f t="shared" ref="AU104:AU116" si="316">AP104+AR104</f>
        <v>134</v>
      </c>
      <c r="AV104" s="147">
        <f t="shared" ref="AV104:AV116" si="317">IFERROR((AU104-AP104)/AP104,0)</f>
        <v>0</v>
      </c>
      <c r="AW104" s="152">
        <f t="shared" ref="AW104:AW116" si="318">X104+AC104+AH104+AM104+AR104</f>
        <v>0</v>
      </c>
      <c r="AX104" s="153">
        <f t="shared" ref="AX104:AX116" si="319">IFERROR((AU104/AA104)^(1/4)-1,0)</f>
        <v>0</v>
      </c>
    </row>
    <row r="105" spans="1:50" outlineLevel="1">
      <c r="B105" s="40" t="s">
        <v>76</v>
      </c>
      <c r="C105" s="221" t="s">
        <v>94</v>
      </c>
      <c r="D105" s="58">
        <v>4</v>
      </c>
      <c r="E105" s="57">
        <v>16</v>
      </c>
      <c r="F105" s="58">
        <v>3</v>
      </c>
      <c r="G105" s="132">
        <f t="shared" si="293"/>
        <v>19</v>
      </c>
      <c r="H105" s="157">
        <f t="shared" si="294"/>
        <v>0.1875</v>
      </c>
      <c r="I105" s="58">
        <v>0</v>
      </c>
      <c r="J105" s="132">
        <f t="shared" si="295"/>
        <v>19</v>
      </c>
      <c r="K105" s="157">
        <f t="shared" si="296"/>
        <v>0</v>
      </c>
      <c r="L105" s="58">
        <v>6</v>
      </c>
      <c r="M105" s="132">
        <f t="shared" si="297"/>
        <v>25</v>
      </c>
      <c r="N105" s="157">
        <f t="shared" si="298"/>
        <v>0.31578947368421051</v>
      </c>
      <c r="O105" s="58">
        <v>0</v>
      </c>
      <c r="P105" s="30"/>
      <c r="Q105" s="123"/>
      <c r="R105" s="58">
        <v>0</v>
      </c>
      <c r="S105" s="132">
        <f t="shared" si="299"/>
        <v>25</v>
      </c>
      <c r="T105" s="157">
        <f t="shared" si="300"/>
        <v>0</v>
      </c>
      <c r="U105" s="152">
        <f t="shared" si="301"/>
        <v>13</v>
      </c>
      <c r="V105" s="153">
        <f t="shared" si="302"/>
        <v>0.1180339887498949</v>
      </c>
      <c r="X105" s="158">
        <f t="shared" si="303"/>
        <v>1</v>
      </c>
      <c r="Y105" s="6">
        <v>1</v>
      </c>
      <c r="Z105" s="6">
        <v>0</v>
      </c>
      <c r="AA105" s="132">
        <f t="shared" si="304"/>
        <v>26</v>
      </c>
      <c r="AB105" s="157">
        <f t="shared" si="305"/>
        <v>0.04</v>
      </c>
      <c r="AC105" s="158">
        <f t="shared" si="306"/>
        <v>0</v>
      </c>
      <c r="AD105" s="6">
        <v>0</v>
      </c>
      <c r="AE105" s="6">
        <v>0</v>
      </c>
      <c r="AF105" s="132">
        <f t="shared" si="307"/>
        <v>26</v>
      </c>
      <c r="AG105" s="147">
        <f t="shared" si="308"/>
        <v>0</v>
      </c>
      <c r="AH105" s="158">
        <f t="shared" si="309"/>
        <v>0</v>
      </c>
      <c r="AI105" s="6">
        <v>0</v>
      </c>
      <c r="AJ105" s="6">
        <v>0</v>
      </c>
      <c r="AK105" s="132">
        <f t="shared" si="310"/>
        <v>26</v>
      </c>
      <c r="AL105" s="147">
        <f t="shared" si="311"/>
        <v>0</v>
      </c>
      <c r="AM105" s="158">
        <f t="shared" si="312"/>
        <v>0</v>
      </c>
      <c r="AN105" s="6">
        <v>0</v>
      </c>
      <c r="AO105" s="6">
        <v>0</v>
      </c>
      <c r="AP105" s="132">
        <f t="shared" si="313"/>
        <v>26</v>
      </c>
      <c r="AQ105" s="147">
        <f t="shared" si="314"/>
        <v>0</v>
      </c>
      <c r="AR105" s="158">
        <f t="shared" si="315"/>
        <v>0</v>
      </c>
      <c r="AS105" s="6">
        <v>0</v>
      </c>
      <c r="AT105" s="6">
        <v>0</v>
      </c>
      <c r="AU105" s="132">
        <f t="shared" si="316"/>
        <v>26</v>
      </c>
      <c r="AV105" s="147">
        <f t="shared" si="317"/>
        <v>0</v>
      </c>
      <c r="AW105" s="152">
        <f t="shared" si="318"/>
        <v>1</v>
      </c>
      <c r="AX105" s="153">
        <f t="shared" si="319"/>
        <v>0</v>
      </c>
    </row>
    <row r="106" spans="1:50" outlineLevel="1">
      <c r="B106" s="40" t="s">
        <v>77</v>
      </c>
      <c r="C106" s="221" t="s">
        <v>94</v>
      </c>
      <c r="D106" s="58">
        <v>1</v>
      </c>
      <c r="E106" s="57">
        <v>77</v>
      </c>
      <c r="F106" s="58">
        <v>0</v>
      </c>
      <c r="G106" s="132">
        <f t="shared" si="293"/>
        <v>77</v>
      </c>
      <c r="H106" s="157">
        <f t="shared" si="294"/>
        <v>0</v>
      </c>
      <c r="I106" s="58">
        <v>1</v>
      </c>
      <c r="J106" s="132">
        <f t="shared" si="295"/>
        <v>78</v>
      </c>
      <c r="K106" s="157">
        <f t="shared" si="296"/>
        <v>1.2987012987012988E-2</v>
      </c>
      <c r="L106" s="58">
        <v>0</v>
      </c>
      <c r="M106" s="132">
        <f t="shared" si="297"/>
        <v>78</v>
      </c>
      <c r="N106" s="157">
        <f t="shared" si="298"/>
        <v>0</v>
      </c>
      <c r="O106" s="58">
        <v>0</v>
      </c>
      <c r="P106" s="30"/>
      <c r="Q106" s="123"/>
      <c r="R106" s="58">
        <v>0</v>
      </c>
      <c r="S106" s="132">
        <f t="shared" si="299"/>
        <v>78</v>
      </c>
      <c r="T106" s="157">
        <f t="shared" si="300"/>
        <v>0</v>
      </c>
      <c r="U106" s="152">
        <f t="shared" si="301"/>
        <v>2</v>
      </c>
      <c r="V106" s="153">
        <f t="shared" si="302"/>
        <v>3.2310598662668166E-3</v>
      </c>
      <c r="X106" s="158">
        <f t="shared" si="303"/>
        <v>0</v>
      </c>
      <c r="Y106" s="6">
        <v>0</v>
      </c>
      <c r="Z106" s="6">
        <v>0</v>
      </c>
      <c r="AA106" s="132">
        <f t="shared" si="304"/>
        <v>78</v>
      </c>
      <c r="AB106" s="157">
        <f t="shared" si="305"/>
        <v>0</v>
      </c>
      <c r="AC106" s="158">
        <f t="shared" si="306"/>
        <v>0</v>
      </c>
      <c r="AD106" s="6">
        <v>0</v>
      </c>
      <c r="AE106" s="6">
        <v>0</v>
      </c>
      <c r="AF106" s="132">
        <f t="shared" si="307"/>
        <v>78</v>
      </c>
      <c r="AG106" s="147">
        <f t="shared" si="308"/>
        <v>0</v>
      </c>
      <c r="AH106" s="158">
        <f t="shared" si="309"/>
        <v>0</v>
      </c>
      <c r="AI106" s="6">
        <v>0</v>
      </c>
      <c r="AJ106" s="6">
        <v>0</v>
      </c>
      <c r="AK106" s="132">
        <f t="shared" si="310"/>
        <v>78</v>
      </c>
      <c r="AL106" s="147">
        <f t="shared" si="311"/>
        <v>0</v>
      </c>
      <c r="AM106" s="158">
        <f t="shared" si="312"/>
        <v>0</v>
      </c>
      <c r="AN106" s="6">
        <v>0</v>
      </c>
      <c r="AO106" s="6">
        <v>0</v>
      </c>
      <c r="AP106" s="132">
        <f t="shared" si="313"/>
        <v>78</v>
      </c>
      <c r="AQ106" s="147">
        <f t="shared" si="314"/>
        <v>0</v>
      </c>
      <c r="AR106" s="158">
        <f t="shared" si="315"/>
        <v>0</v>
      </c>
      <c r="AS106" s="6">
        <v>0</v>
      </c>
      <c r="AT106" s="6">
        <v>0</v>
      </c>
      <c r="AU106" s="132">
        <f t="shared" si="316"/>
        <v>78</v>
      </c>
      <c r="AV106" s="147">
        <f t="shared" si="317"/>
        <v>0</v>
      </c>
      <c r="AW106" s="152">
        <f t="shared" si="318"/>
        <v>0</v>
      </c>
      <c r="AX106" s="153">
        <f t="shared" si="319"/>
        <v>0</v>
      </c>
    </row>
    <row r="107" spans="1:50" outlineLevel="1">
      <c r="B107" s="40" t="s">
        <v>78</v>
      </c>
      <c r="C107" s="221" t="s">
        <v>94</v>
      </c>
      <c r="D107" s="58">
        <v>6</v>
      </c>
      <c r="E107" s="57">
        <v>76</v>
      </c>
      <c r="F107" s="58">
        <v>11</v>
      </c>
      <c r="G107" s="132">
        <f t="shared" si="293"/>
        <v>87</v>
      </c>
      <c r="H107" s="157">
        <f t="shared" si="294"/>
        <v>0.14473684210526316</v>
      </c>
      <c r="I107" s="58">
        <v>2</v>
      </c>
      <c r="J107" s="132">
        <f t="shared" si="295"/>
        <v>89</v>
      </c>
      <c r="K107" s="157">
        <f t="shared" si="296"/>
        <v>2.2988505747126436E-2</v>
      </c>
      <c r="L107" s="58">
        <v>9</v>
      </c>
      <c r="M107" s="132">
        <f t="shared" si="297"/>
        <v>98</v>
      </c>
      <c r="N107" s="157">
        <f t="shared" si="298"/>
        <v>0.10112359550561797</v>
      </c>
      <c r="O107" s="58">
        <v>0</v>
      </c>
      <c r="P107" s="30"/>
      <c r="Q107" s="123"/>
      <c r="R107" s="58">
        <v>0</v>
      </c>
      <c r="S107" s="132">
        <f t="shared" si="299"/>
        <v>98</v>
      </c>
      <c r="T107" s="157">
        <f t="shared" si="300"/>
        <v>0</v>
      </c>
      <c r="U107" s="152">
        <f t="shared" si="301"/>
        <v>28</v>
      </c>
      <c r="V107" s="153">
        <f t="shared" si="302"/>
        <v>6.5621859721044729E-2</v>
      </c>
      <c r="X107" s="158">
        <f t="shared" si="303"/>
        <v>1</v>
      </c>
      <c r="Y107" s="6">
        <v>1</v>
      </c>
      <c r="Z107" s="6">
        <v>0</v>
      </c>
      <c r="AA107" s="132">
        <f t="shared" si="304"/>
        <v>99</v>
      </c>
      <c r="AB107" s="157">
        <f t="shared" si="305"/>
        <v>1.020408163265306E-2</v>
      </c>
      <c r="AC107" s="158">
        <f t="shared" si="306"/>
        <v>1</v>
      </c>
      <c r="AD107" s="6">
        <v>1</v>
      </c>
      <c r="AE107" s="6">
        <v>0</v>
      </c>
      <c r="AF107" s="132">
        <f t="shared" si="307"/>
        <v>100</v>
      </c>
      <c r="AG107" s="147">
        <f t="shared" si="308"/>
        <v>1.0101010101010102E-2</v>
      </c>
      <c r="AH107" s="158">
        <f t="shared" si="309"/>
        <v>0</v>
      </c>
      <c r="AI107" s="6">
        <v>0</v>
      </c>
      <c r="AJ107" s="6">
        <v>0</v>
      </c>
      <c r="AK107" s="132">
        <f t="shared" si="310"/>
        <v>100</v>
      </c>
      <c r="AL107" s="147">
        <f t="shared" si="311"/>
        <v>0</v>
      </c>
      <c r="AM107" s="158">
        <f t="shared" si="312"/>
        <v>0</v>
      </c>
      <c r="AN107" s="6">
        <v>0</v>
      </c>
      <c r="AO107" s="6">
        <v>0</v>
      </c>
      <c r="AP107" s="132">
        <f t="shared" si="313"/>
        <v>100</v>
      </c>
      <c r="AQ107" s="147">
        <f t="shared" si="314"/>
        <v>0</v>
      </c>
      <c r="AR107" s="158">
        <f t="shared" si="315"/>
        <v>0</v>
      </c>
      <c r="AS107" s="6">
        <v>0</v>
      </c>
      <c r="AT107" s="6">
        <v>0</v>
      </c>
      <c r="AU107" s="132">
        <f t="shared" si="316"/>
        <v>100</v>
      </c>
      <c r="AV107" s="147">
        <f t="shared" si="317"/>
        <v>0</v>
      </c>
      <c r="AW107" s="152">
        <f t="shared" si="318"/>
        <v>2</v>
      </c>
      <c r="AX107" s="153">
        <f t="shared" si="319"/>
        <v>2.5157431478131098E-3</v>
      </c>
    </row>
    <row r="108" spans="1:50" outlineLevel="1">
      <c r="B108" s="40" t="s">
        <v>79</v>
      </c>
      <c r="C108" s="221" t="s">
        <v>94</v>
      </c>
      <c r="D108" s="58">
        <v>4</v>
      </c>
      <c r="E108" s="57">
        <v>118</v>
      </c>
      <c r="F108" s="58">
        <v>1</v>
      </c>
      <c r="G108" s="132">
        <f t="shared" si="293"/>
        <v>119</v>
      </c>
      <c r="H108" s="157">
        <f t="shared" si="294"/>
        <v>8.4745762711864406E-3</v>
      </c>
      <c r="I108" s="58">
        <v>2</v>
      </c>
      <c r="J108" s="132">
        <f t="shared" si="295"/>
        <v>121</v>
      </c>
      <c r="K108" s="157">
        <f t="shared" si="296"/>
        <v>1.680672268907563E-2</v>
      </c>
      <c r="L108" s="58">
        <v>2</v>
      </c>
      <c r="M108" s="132">
        <f t="shared" si="297"/>
        <v>123</v>
      </c>
      <c r="N108" s="157">
        <f t="shared" si="298"/>
        <v>1.6528925619834711E-2</v>
      </c>
      <c r="O108" s="58">
        <v>0</v>
      </c>
      <c r="P108" s="30"/>
      <c r="Q108" s="123"/>
      <c r="R108" s="58">
        <v>0</v>
      </c>
      <c r="S108" s="132">
        <f t="shared" si="299"/>
        <v>123</v>
      </c>
      <c r="T108" s="157">
        <f t="shared" si="300"/>
        <v>0</v>
      </c>
      <c r="U108" s="152">
        <f t="shared" si="301"/>
        <v>9</v>
      </c>
      <c r="V108" s="153">
        <f t="shared" si="302"/>
        <v>1.0428938949951894E-2</v>
      </c>
      <c r="X108" s="158">
        <f t="shared" si="303"/>
        <v>1</v>
      </c>
      <c r="Y108" s="6">
        <v>1</v>
      </c>
      <c r="Z108" s="6">
        <v>0</v>
      </c>
      <c r="AA108" s="132">
        <f t="shared" si="304"/>
        <v>124</v>
      </c>
      <c r="AB108" s="157">
        <f t="shared" si="305"/>
        <v>8.130081300813009E-3</v>
      </c>
      <c r="AC108" s="158">
        <f t="shared" si="306"/>
        <v>1</v>
      </c>
      <c r="AD108" s="6">
        <v>1</v>
      </c>
      <c r="AE108" s="6">
        <v>0</v>
      </c>
      <c r="AF108" s="132">
        <f t="shared" si="307"/>
        <v>125</v>
      </c>
      <c r="AG108" s="147">
        <f t="shared" si="308"/>
        <v>8.0645161290322578E-3</v>
      </c>
      <c r="AH108" s="158">
        <f t="shared" si="309"/>
        <v>1</v>
      </c>
      <c r="AI108" s="6">
        <v>1</v>
      </c>
      <c r="AJ108" s="6">
        <v>0</v>
      </c>
      <c r="AK108" s="132">
        <f t="shared" si="310"/>
        <v>126</v>
      </c>
      <c r="AL108" s="147">
        <f t="shared" si="311"/>
        <v>8.0000000000000002E-3</v>
      </c>
      <c r="AM108" s="158">
        <f t="shared" si="312"/>
        <v>0</v>
      </c>
      <c r="AN108" s="6">
        <v>0</v>
      </c>
      <c r="AO108" s="6">
        <v>0</v>
      </c>
      <c r="AP108" s="132">
        <f t="shared" si="313"/>
        <v>126</v>
      </c>
      <c r="AQ108" s="147">
        <f t="shared" si="314"/>
        <v>0</v>
      </c>
      <c r="AR108" s="158">
        <f t="shared" si="315"/>
        <v>0</v>
      </c>
      <c r="AS108" s="6">
        <v>0</v>
      </c>
      <c r="AT108" s="6">
        <v>0</v>
      </c>
      <c r="AU108" s="132">
        <f t="shared" si="316"/>
        <v>126</v>
      </c>
      <c r="AV108" s="147">
        <f t="shared" si="317"/>
        <v>0</v>
      </c>
      <c r="AW108" s="152">
        <f t="shared" si="318"/>
        <v>3</v>
      </c>
      <c r="AX108" s="153">
        <f t="shared" si="319"/>
        <v>4.0080963559858684E-3</v>
      </c>
    </row>
    <row r="109" spans="1:50" outlineLevel="1">
      <c r="B109" s="40" t="s">
        <v>80</v>
      </c>
      <c r="C109" s="221" t="s">
        <v>94</v>
      </c>
      <c r="D109" s="58">
        <v>2</v>
      </c>
      <c r="E109" s="57">
        <v>102</v>
      </c>
      <c r="F109" s="58">
        <v>2</v>
      </c>
      <c r="G109" s="132">
        <f t="shared" si="293"/>
        <v>104</v>
      </c>
      <c r="H109" s="157">
        <f t="shared" si="294"/>
        <v>1.9607843137254902E-2</v>
      </c>
      <c r="I109" s="58">
        <v>1</v>
      </c>
      <c r="J109" s="132">
        <f t="shared" si="295"/>
        <v>105</v>
      </c>
      <c r="K109" s="157">
        <f t="shared" si="296"/>
        <v>9.6153846153846159E-3</v>
      </c>
      <c r="L109" s="58">
        <v>0</v>
      </c>
      <c r="M109" s="132">
        <f t="shared" si="297"/>
        <v>105</v>
      </c>
      <c r="N109" s="157">
        <f t="shared" si="298"/>
        <v>0</v>
      </c>
      <c r="O109" s="58">
        <v>1</v>
      </c>
      <c r="P109" s="30"/>
      <c r="Q109" s="123"/>
      <c r="R109" s="58">
        <v>1</v>
      </c>
      <c r="S109" s="132">
        <f t="shared" si="299"/>
        <v>106</v>
      </c>
      <c r="T109" s="157">
        <f t="shared" si="300"/>
        <v>9.5238095238095247E-3</v>
      </c>
      <c r="U109" s="152">
        <f t="shared" si="301"/>
        <v>6</v>
      </c>
      <c r="V109" s="153">
        <f t="shared" si="302"/>
        <v>9.6629579961260426E-3</v>
      </c>
      <c r="X109" s="158">
        <f t="shared" si="303"/>
        <v>1</v>
      </c>
      <c r="Y109" s="6">
        <v>1</v>
      </c>
      <c r="Z109" s="6">
        <v>0</v>
      </c>
      <c r="AA109" s="132">
        <f t="shared" si="304"/>
        <v>107</v>
      </c>
      <c r="AB109" s="157">
        <f t="shared" si="305"/>
        <v>9.433962264150943E-3</v>
      </c>
      <c r="AC109" s="158">
        <f t="shared" si="306"/>
        <v>1</v>
      </c>
      <c r="AD109" s="6">
        <v>1</v>
      </c>
      <c r="AE109" s="6">
        <v>0</v>
      </c>
      <c r="AF109" s="132">
        <f t="shared" si="307"/>
        <v>108</v>
      </c>
      <c r="AG109" s="147">
        <f t="shared" si="308"/>
        <v>9.3457943925233638E-3</v>
      </c>
      <c r="AH109" s="158">
        <f t="shared" si="309"/>
        <v>1</v>
      </c>
      <c r="AI109" s="6">
        <v>1</v>
      </c>
      <c r="AJ109" s="6">
        <v>0</v>
      </c>
      <c r="AK109" s="132">
        <f t="shared" si="310"/>
        <v>109</v>
      </c>
      <c r="AL109" s="147">
        <f t="shared" si="311"/>
        <v>9.2592592592592587E-3</v>
      </c>
      <c r="AM109" s="158">
        <f t="shared" si="312"/>
        <v>1</v>
      </c>
      <c r="AN109" s="6">
        <v>1</v>
      </c>
      <c r="AO109" s="6">
        <v>0</v>
      </c>
      <c r="AP109" s="132">
        <f t="shared" si="313"/>
        <v>110</v>
      </c>
      <c r="AQ109" s="147">
        <f t="shared" si="314"/>
        <v>9.1743119266055051E-3</v>
      </c>
      <c r="AR109" s="158">
        <f t="shared" si="315"/>
        <v>1</v>
      </c>
      <c r="AS109" s="6">
        <v>1</v>
      </c>
      <c r="AT109" s="6">
        <v>0</v>
      </c>
      <c r="AU109" s="132">
        <f t="shared" si="316"/>
        <v>111</v>
      </c>
      <c r="AV109" s="147">
        <f t="shared" si="317"/>
        <v>9.0909090909090905E-3</v>
      </c>
      <c r="AW109" s="152">
        <f t="shared" si="318"/>
        <v>5</v>
      </c>
      <c r="AX109" s="153">
        <f t="shared" si="319"/>
        <v>9.2175641968199606E-3</v>
      </c>
    </row>
    <row r="110" spans="1:50" outlineLevel="1">
      <c r="B110" s="40" t="s">
        <v>81</v>
      </c>
      <c r="C110" s="221" t="s">
        <v>94</v>
      </c>
      <c r="D110" s="58">
        <v>2</v>
      </c>
      <c r="E110" s="57">
        <v>122</v>
      </c>
      <c r="F110" s="58">
        <v>3</v>
      </c>
      <c r="G110" s="132">
        <f t="shared" si="293"/>
        <v>125</v>
      </c>
      <c r="H110" s="157">
        <f t="shared" si="294"/>
        <v>2.4590163934426229E-2</v>
      </c>
      <c r="I110" s="58">
        <v>0</v>
      </c>
      <c r="J110" s="132">
        <f t="shared" si="295"/>
        <v>125</v>
      </c>
      <c r="K110" s="157">
        <f t="shared" si="296"/>
        <v>0</v>
      </c>
      <c r="L110" s="58">
        <v>4</v>
      </c>
      <c r="M110" s="132">
        <f t="shared" si="297"/>
        <v>129</v>
      </c>
      <c r="N110" s="157">
        <f t="shared" si="298"/>
        <v>3.2000000000000001E-2</v>
      </c>
      <c r="O110" s="58">
        <v>0</v>
      </c>
      <c r="P110" s="30"/>
      <c r="Q110" s="123"/>
      <c r="R110" s="58">
        <v>0</v>
      </c>
      <c r="S110" s="132">
        <f t="shared" si="299"/>
        <v>129</v>
      </c>
      <c r="T110" s="157">
        <f t="shared" si="300"/>
        <v>0</v>
      </c>
      <c r="U110" s="152">
        <f t="shared" si="301"/>
        <v>9</v>
      </c>
      <c r="V110" s="153">
        <f t="shared" si="302"/>
        <v>1.4045564848160552E-2</v>
      </c>
      <c r="X110" s="158">
        <f t="shared" si="303"/>
        <v>1</v>
      </c>
      <c r="Y110" s="6">
        <v>1</v>
      </c>
      <c r="Z110" s="6">
        <v>0</v>
      </c>
      <c r="AA110" s="132">
        <f t="shared" si="304"/>
        <v>130</v>
      </c>
      <c r="AB110" s="157">
        <f t="shared" si="305"/>
        <v>7.7519379844961239E-3</v>
      </c>
      <c r="AC110" s="158">
        <f t="shared" si="306"/>
        <v>1</v>
      </c>
      <c r="AD110" s="6">
        <v>1</v>
      </c>
      <c r="AE110" s="6">
        <v>0</v>
      </c>
      <c r="AF110" s="132">
        <f t="shared" si="307"/>
        <v>131</v>
      </c>
      <c r="AG110" s="147">
        <f t="shared" si="308"/>
        <v>7.6923076923076927E-3</v>
      </c>
      <c r="AH110" s="158">
        <f t="shared" si="309"/>
        <v>1</v>
      </c>
      <c r="AI110" s="6">
        <v>1</v>
      </c>
      <c r="AJ110" s="6">
        <v>0</v>
      </c>
      <c r="AK110" s="132">
        <f t="shared" si="310"/>
        <v>132</v>
      </c>
      <c r="AL110" s="147">
        <f t="shared" si="311"/>
        <v>7.6335877862595417E-3</v>
      </c>
      <c r="AM110" s="158">
        <f t="shared" si="312"/>
        <v>0</v>
      </c>
      <c r="AN110" s="6">
        <v>0</v>
      </c>
      <c r="AO110" s="6">
        <v>0</v>
      </c>
      <c r="AP110" s="132">
        <f t="shared" si="313"/>
        <v>132</v>
      </c>
      <c r="AQ110" s="147">
        <f t="shared" si="314"/>
        <v>0</v>
      </c>
      <c r="AR110" s="158">
        <f t="shared" si="315"/>
        <v>0</v>
      </c>
      <c r="AS110" s="6">
        <v>0</v>
      </c>
      <c r="AT110" s="6">
        <v>0</v>
      </c>
      <c r="AU110" s="132">
        <f t="shared" si="316"/>
        <v>132</v>
      </c>
      <c r="AV110" s="147">
        <f t="shared" si="317"/>
        <v>0</v>
      </c>
      <c r="AW110" s="152">
        <f t="shared" si="318"/>
        <v>3</v>
      </c>
      <c r="AX110" s="153">
        <f t="shared" si="319"/>
        <v>3.8241615499987613E-3</v>
      </c>
    </row>
    <row r="111" spans="1:50" s="43" customFormat="1" outlineLevel="1">
      <c r="A111"/>
      <c r="B111" s="40" t="s">
        <v>82</v>
      </c>
      <c r="C111" s="221" t="s">
        <v>94</v>
      </c>
      <c r="D111" s="58">
        <v>1</v>
      </c>
      <c r="E111" s="57">
        <v>102</v>
      </c>
      <c r="F111" s="58">
        <v>3</v>
      </c>
      <c r="G111" s="132">
        <f t="shared" si="293"/>
        <v>105</v>
      </c>
      <c r="H111" s="157">
        <f t="shared" si="294"/>
        <v>2.9411764705882353E-2</v>
      </c>
      <c r="I111" s="58">
        <v>8</v>
      </c>
      <c r="J111" s="132">
        <f t="shared" si="295"/>
        <v>113</v>
      </c>
      <c r="K111" s="157">
        <f t="shared" si="296"/>
        <v>7.6190476190476197E-2</v>
      </c>
      <c r="L111" s="58">
        <v>1</v>
      </c>
      <c r="M111" s="132">
        <f t="shared" si="297"/>
        <v>114</v>
      </c>
      <c r="N111" s="157">
        <f t="shared" si="298"/>
        <v>8.8495575221238937E-3</v>
      </c>
      <c r="O111" s="58">
        <v>0</v>
      </c>
      <c r="P111" s="117"/>
      <c r="Q111" s="120"/>
      <c r="R111" s="58">
        <v>0</v>
      </c>
      <c r="S111" s="132">
        <f t="shared" si="299"/>
        <v>114</v>
      </c>
      <c r="T111" s="157">
        <f t="shared" si="300"/>
        <v>0</v>
      </c>
      <c r="U111" s="152">
        <f t="shared" si="301"/>
        <v>13</v>
      </c>
      <c r="V111" s="153">
        <f t="shared" si="302"/>
        <v>2.8196615313359485E-2</v>
      </c>
      <c r="W111"/>
      <c r="X111" s="158">
        <f t="shared" si="303"/>
        <v>1</v>
      </c>
      <c r="Y111" s="6">
        <v>1</v>
      </c>
      <c r="Z111" s="6">
        <v>0</v>
      </c>
      <c r="AA111" s="132">
        <f t="shared" si="304"/>
        <v>115</v>
      </c>
      <c r="AB111" s="157">
        <f t="shared" si="305"/>
        <v>8.771929824561403E-3</v>
      </c>
      <c r="AC111" s="158">
        <f t="shared" si="306"/>
        <v>1</v>
      </c>
      <c r="AD111" s="6">
        <v>1</v>
      </c>
      <c r="AE111" s="6">
        <v>0</v>
      </c>
      <c r="AF111" s="132">
        <f t="shared" si="307"/>
        <v>116</v>
      </c>
      <c r="AG111" s="147">
        <f t="shared" si="308"/>
        <v>8.6956521739130436E-3</v>
      </c>
      <c r="AH111" s="158">
        <f t="shared" si="309"/>
        <v>1</v>
      </c>
      <c r="AI111" s="6">
        <v>1</v>
      </c>
      <c r="AJ111" s="6">
        <v>0</v>
      </c>
      <c r="AK111" s="132">
        <f t="shared" si="310"/>
        <v>117</v>
      </c>
      <c r="AL111" s="147">
        <f t="shared" si="311"/>
        <v>8.6206896551724137E-3</v>
      </c>
      <c r="AM111" s="158">
        <f t="shared" si="312"/>
        <v>1</v>
      </c>
      <c r="AN111" s="6">
        <v>1</v>
      </c>
      <c r="AO111" s="6">
        <v>0</v>
      </c>
      <c r="AP111" s="132">
        <f t="shared" si="313"/>
        <v>118</v>
      </c>
      <c r="AQ111" s="147">
        <f t="shared" si="314"/>
        <v>8.5470085470085479E-3</v>
      </c>
      <c r="AR111" s="158">
        <f t="shared" si="315"/>
        <v>1</v>
      </c>
      <c r="AS111" s="6">
        <v>1</v>
      </c>
      <c r="AT111" s="6">
        <v>0</v>
      </c>
      <c r="AU111" s="132">
        <f t="shared" si="316"/>
        <v>119</v>
      </c>
      <c r="AV111" s="147">
        <f t="shared" si="317"/>
        <v>8.4745762711864406E-3</v>
      </c>
      <c r="AW111" s="152">
        <f t="shared" si="318"/>
        <v>5</v>
      </c>
      <c r="AX111" s="153">
        <f t="shared" si="319"/>
        <v>8.584478296546294E-3</v>
      </c>
    </row>
    <row r="112" spans="1:50" s="43" customFormat="1" outlineLevel="1">
      <c r="A112"/>
      <c r="B112" s="40" t="s">
        <v>83</v>
      </c>
      <c r="C112" s="221" t="s">
        <v>94</v>
      </c>
      <c r="D112" s="58">
        <v>2</v>
      </c>
      <c r="E112" s="57">
        <v>82</v>
      </c>
      <c r="F112" s="58">
        <v>1</v>
      </c>
      <c r="G112" s="132">
        <f t="shared" si="293"/>
        <v>83</v>
      </c>
      <c r="H112" s="157">
        <f t="shared" si="294"/>
        <v>1.2195121951219513E-2</v>
      </c>
      <c r="I112" s="58">
        <v>1</v>
      </c>
      <c r="J112" s="132">
        <f t="shared" si="295"/>
        <v>84</v>
      </c>
      <c r="K112" s="157">
        <f t="shared" si="296"/>
        <v>1.2048192771084338E-2</v>
      </c>
      <c r="L112" s="58">
        <v>2</v>
      </c>
      <c r="M112" s="132">
        <f t="shared" si="297"/>
        <v>86</v>
      </c>
      <c r="N112" s="157">
        <f t="shared" si="298"/>
        <v>2.3809523809523808E-2</v>
      </c>
      <c r="O112" s="58">
        <v>0</v>
      </c>
      <c r="P112" s="117"/>
      <c r="Q112" s="120"/>
      <c r="R112" s="58">
        <v>3</v>
      </c>
      <c r="S112" s="132">
        <f t="shared" si="299"/>
        <v>89</v>
      </c>
      <c r="T112" s="157">
        <f t="shared" si="300"/>
        <v>3.4883720930232558E-2</v>
      </c>
      <c r="U112" s="152">
        <f t="shared" si="301"/>
        <v>9</v>
      </c>
      <c r="V112" s="153">
        <f t="shared" si="302"/>
        <v>2.06904199483402E-2</v>
      </c>
      <c r="W112"/>
      <c r="X112" s="158">
        <f t="shared" si="303"/>
        <v>1</v>
      </c>
      <c r="Y112" s="6">
        <v>1</v>
      </c>
      <c r="Z112" s="6">
        <v>0</v>
      </c>
      <c r="AA112" s="132">
        <f t="shared" si="304"/>
        <v>90</v>
      </c>
      <c r="AB112" s="157">
        <f t="shared" si="305"/>
        <v>1.1235955056179775E-2</v>
      </c>
      <c r="AC112" s="158">
        <f t="shared" si="306"/>
        <v>1</v>
      </c>
      <c r="AD112" s="6">
        <v>1</v>
      </c>
      <c r="AE112" s="6">
        <v>0</v>
      </c>
      <c r="AF112" s="132">
        <f t="shared" si="307"/>
        <v>91</v>
      </c>
      <c r="AG112" s="147">
        <f t="shared" si="308"/>
        <v>1.1111111111111112E-2</v>
      </c>
      <c r="AH112" s="158">
        <f t="shared" si="309"/>
        <v>0</v>
      </c>
      <c r="AI112" s="6">
        <v>0</v>
      </c>
      <c r="AJ112" s="6">
        <v>0</v>
      </c>
      <c r="AK112" s="132">
        <f t="shared" si="310"/>
        <v>91</v>
      </c>
      <c r="AL112" s="147">
        <f t="shared" si="311"/>
        <v>0</v>
      </c>
      <c r="AM112" s="158">
        <f t="shared" si="312"/>
        <v>0</v>
      </c>
      <c r="AN112" s="6">
        <v>0</v>
      </c>
      <c r="AO112" s="6">
        <v>0</v>
      </c>
      <c r="AP112" s="132">
        <f t="shared" si="313"/>
        <v>91</v>
      </c>
      <c r="AQ112" s="147">
        <f t="shared" si="314"/>
        <v>0</v>
      </c>
      <c r="AR112" s="158">
        <f t="shared" si="315"/>
        <v>0</v>
      </c>
      <c r="AS112" s="6">
        <v>0</v>
      </c>
      <c r="AT112" s="6">
        <v>0</v>
      </c>
      <c r="AU112" s="132">
        <f t="shared" si="316"/>
        <v>91</v>
      </c>
      <c r="AV112" s="147">
        <f t="shared" si="317"/>
        <v>0</v>
      </c>
      <c r="AW112" s="152">
        <f t="shared" si="318"/>
        <v>2</v>
      </c>
      <c r="AX112" s="153">
        <f t="shared" si="319"/>
        <v>2.7662781525366054E-3</v>
      </c>
    </row>
    <row r="113" spans="1:50" outlineLevel="1">
      <c r="B113" s="40" t="s">
        <v>84</v>
      </c>
      <c r="C113" s="221" t="s">
        <v>94</v>
      </c>
      <c r="D113" s="58">
        <v>1</v>
      </c>
      <c r="E113" s="57">
        <v>9</v>
      </c>
      <c r="F113" s="58">
        <v>0</v>
      </c>
      <c r="G113" s="132">
        <f t="shared" si="293"/>
        <v>9</v>
      </c>
      <c r="H113" s="157">
        <f t="shared" si="294"/>
        <v>0</v>
      </c>
      <c r="I113" s="58">
        <v>2</v>
      </c>
      <c r="J113" s="132">
        <f t="shared" si="295"/>
        <v>11</v>
      </c>
      <c r="K113" s="157">
        <f t="shared" si="296"/>
        <v>0.22222222222222221</v>
      </c>
      <c r="L113" s="58">
        <v>0</v>
      </c>
      <c r="M113" s="132">
        <f t="shared" si="297"/>
        <v>11</v>
      </c>
      <c r="N113" s="157">
        <f t="shared" si="298"/>
        <v>0</v>
      </c>
      <c r="O113" s="58">
        <v>0</v>
      </c>
      <c r="P113" s="30"/>
      <c r="Q113" s="123"/>
      <c r="R113" s="58">
        <v>2</v>
      </c>
      <c r="S113" s="132">
        <f t="shared" si="299"/>
        <v>13</v>
      </c>
      <c r="T113" s="157">
        <f t="shared" si="300"/>
        <v>0.18181818181818182</v>
      </c>
      <c r="U113" s="152">
        <f t="shared" si="301"/>
        <v>5</v>
      </c>
      <c r="V113" s="153">
        <f t="shared" si="302"/>
        <v>9.6289389328686026E-2</v>
      </c>
      <c r="X113" s="158">
        <f t="shared" si="303"/>
        <v>0</v>
      </c>
      <c r="Y113" s="6">
        <v>0</v>
      </c>
      <c r="Z113" s="6">
        <v>0</v>
      </c>
      <c r="AA113" s="132">
        <f t="shared" si="304"/>
        <v>13</v>
      </c>
      <c r="AB113" s="157">
        <f t="shared" si="305"/>
        <v>0</v>
      </c>
      <c r="AC113" s="158">
        <f t="shared" si="306"/>
        <v>0</v>
      </c>
      <c r="AD113" s="6">
        <v>0</v>
      </c>
      <c r="AE113" s="6">
        <v>0</v>
      </c>
      <c r="AF113" s="132">
        <f t="shared" si="307"/>
        <v>13</v>
      </c>
      <c r="AG113" s="147">
        <f t="shared" si="308"/>
        <v>0</v>
      </c>
      <c r="AH113" s="158">
        <f t="shared" si="309"/>
        <v>0</v>
      </c>
      <c r="AI113" s="6">
        <v>0</v>
      </c>
      <c r="AJ113" s="6">
        <v>0</v>
      </c>
      <c r="AK113" s="132">
        <f t="shared" si="310"/>
        <v>13</v>
      </c>
      <c r="AL113" s="147">
        <f t="shared" si="311"/>
        <v>0</v>
      </c>
      <c r="AM113" s="158">
        <f t="shared" si="312"/>
        <v>0</v>
      </c>
      <c r="AN113" s="6">
        <v>0</v>
      </c>
      <c r="AO113" s="6">
        <v>0</v>
      </c>
      <c r="AP113" s="132">
        <f t="shared" si="313"/>
        <v>13</v>
      </c>
      <c r="AQ113" s="147">
        <f t="shared" si="314"/>
        <v>0</v>
      </c>
      <c r="AR113" s="158">
        <f t="shared" si="315"/>
        <v>0</v>
      </c>
      <c r="AS113" s="6">
        <v>0</v>
      </c>
      <c r="AT113" s="6">
        <v>0</v>
      </c>
      <c r="AU113" s="132">
        <f t="shared" si="316"/>
        <v>13</v>
      </c>
      <c r="AV113" s="147">
        <f t="shared" si="317"/>
        <v>0</v>
      </c>
      <c r="AW113" s="152">
        <f t="shared" si="318"/>
        <v>0</v>
      </c>
      <c r="AX113" s="153">
        <f t="shared" si="319"/>
        <v>0</v>
      </c>
    </row>
    <row r="114" spans="1:50" s="43" customFormat="1" outlineLevel="1">
      <c r="A114"/>
      <c r="B114" s="40" t="s">
        <v>86</v>
      </c>
      <c r="C114" s="221" t="s">
        <v>94</v>
      </c>
      <c r="D114" s="58">
        <v>0</v>
      </c>
      <c r="E114" s="57">
        <v>61</v>
      </c>
      <c r="F114" s="58">
        <v>0</v>
      </c>
      <c r="G114" s="132">
        <f t="shared" si="293"/>
        <v>61</v>
      </c>
      <c r="H114" s="157">
        <f t="shared" si="294"/>
        <v>0</v>
      </c>
      <c r="I114" s="58">
        <v>1</v>
      </c>
      <c r="J114" s="132">
        <f t="shared" si="295"/>
        <v>62</v>
      </c>
      <c r="K114" s="157">
        <f t="shared" si="296"/>
        <v>1.6393442622950821E-2</v>
      </c>
      <c r="L114" s="58">
        <v>1</v>
      </c>
      <c r="M114" s="132">
        <f t="shared" si="297"/>
        <v>63</v>
      </c>
      <c r="N114" s="157">
        <f t="shared" si="298"/>
        <v>1.6129032258064516E-2</v>
      </c>
      <c r="O114" s="58">
        <v>0</v>
      </c>
      <c r="P114" s="117"/>
      <c r="Q114" s="120"/>
      <c r="R114" s="58">
        <v>0</v>
      </c>
      <c r="S114" s="132">
        <f t="shared" si="299"/>
        <v>63</v>
      </c>
      <c r="T114" s="157">
        <f t="shared" si="300"/>
        <v>0</v>
      </c>
      <c r="U114" s="152">
        <f t="shared" si="301"/>
        <v>2</v>
      </c>
      <c r="V114" s="153">
        <f t="shared" si="302"/>
        <v>8.0978270194005386E-3</v>
      </c>
      <c r="W114"/>
      <c r="X114" s="158">
        <f t="shared" si="303"/>
        <v>0</v>
      </c>
      <c r="Y114" s="6">
        <v>0</v>
      </c>
      <c r="Z114" s="6">
        <v>0</v>
      </c>
      <c r="AA114" s="132">
        <f t="shared" si="304"/>
        <v>63</v>
      </c>
      <c r="AB114" s="157">
        <f t="shared" si="305"/>
        <v>0</v>
      </c>
      <c r="AC114" s="158">
        <f t="shared" si="306"/>
        <v>0</v>
      </c>
      <c r="AD114" s="6">
        <v>0</v>
      </c>
      <c r="AE114" s="6">
        <v>0</v>
      </c>
      <c r="AF114" s="132">
        <f t="shared" si="307"/>
        <v>63</v>
      </c>
      <c r="AG114" s="147">
        <f t="shared" si="308"/>
        <v>0</v>
      </c>
      <c r="AH114" s="158">
        <f t="shared" si="309"/>
        <v>0</v>
      </c>
      <c r="AI114" s="6">
        <v>0</v>
      </c>
      <c r="AJ114" s="6">
        <v>0</v>
      </c>
      <c r="AK114" s="132">
        <f t="shared" si="310"/>
        <v>63</v>
      </c>
      <c r="AL114" s="147">
        <f t="shared" si="311"/>
        <v>0</v>
      </c>
      <c r="AM114" s="158">
        <f t="shared" si="312"/>
        <v>0</v>
      </c>
      <c r="AN114" s="6">
        <v>0</v>
      </c>
      <c r="AO114" s="6">
        <v>0</v>
      </c>
      <c r="AP114" s="132">
        <f t="shared" si="313"/>
        <v>63</v>
      </c>
      <c r="AQ114" s="147">
        <f t="shared" si="314"/>
        <v>0</v>
      </c>
      <c r="AR114" s="158">
        <f t="shared" si="315"/>
        <v>0</v>
      </c>
      <c r="AS114" s="6">
        <v>0</v>
      </c>
      <c r="AT114" s="6">
        <v>0</v>
      </c>
      <c r="AU114" s="132">
        <f t="shared" si="316"/>
        <v>63</v>
      </c>
      <c r="AV114" s="147">
        <f t="shared" si="317"/>
        <v>0</v>
      </c>
      <c r="AW114" s="152">
        <f t="shared" si="318"/>
        <v>0</v>
      </c>
      <c r="AX114" s="153">
        <f t="shared" si="319"/>
        <v>0</v>
      </c>
    </row>
    <row r="115" spans="1:50" outlineLevel="1">
      <c r="B115" s="40" t="s">
        <v>87</v>
      </c>
      <c r="C115" s="221" t="s">
        <v>94</v>
      </c>
      <c r="D115" s="58">
        <v>2</v>
      </c>
      <c r="E115" s="57">
        <v>3</v>
      </c>
      <c r="F115" s="58">
        <v>1</v>
      </c>
      <c r="G115" s="132">
        <f t="shared" si="293"/>
        <v>4</v>
      </c>
      <c r="H115" s="157">
        <f t="shared" si="294"/>
        <v>0.33333333333333331</v>
      </c>
      <c r="I115" s="58">
        <v>0</v>
      </c>
      <c r="J115" s="132">
        <f t="shared" si="295"/>
        <v>4</v>
      </c>
      <c r="K115" s="157">
        <f t="shared" si="296"/>
        <v>0</v>
      </c>
      <c r="L115" s="58">
        <v>0</v>
      </c>
      <c r="M115" s="132">
        <f t="shared" si="297"/>
        <v>4</v>
      </c>
      <c r="N115" s="157">
        <f t="shared" si="298"/>
        <v>0</v>
      </c>
      <c r="O115" s="58">
        <v>0</v>
      </c>
      <c r="P115" s="30"/>
      <c r="Q115" s="123"/>
      <c r="R115" s="58">
        <v>0</v>
      </c>
      <c r="S115" s="132">
        <f t="shared" si="299"/>
        <v>4</v>
      </c>
      <c r="T115" s="157">
        <f t="shared" si="300"/>
        <v>0</v>
      </c>
      <c r="U115" s="152">
        <f t="shared" si="301"/>
        <v>3</v>
      </c>
      <c r="V115" s="153">
        <f t="shared" si="302"/>
        <v>7.4569931823541991E-2</v>
      </c>
      <c r="X115" s="158">
        <f t="shared" si="303"/>
        <v>0</v>
      </c>
      <c r="Y115" s="6">
        <v>0</v>
      </c>
      <c r="Z115" s="6">
        <v>0</v>
      </c>
      <c r="AA115" s="132">
        <f t="shared" si="304"/>
        <v>4</v>
      </c>
      <c r="AB115" s="157">
        <f t="shared" si="305"/>
        <v>0</v>
      </c>
      <c r="AC115" s="158">
        <f t="shared" si="306"/>
        <v>0</v>
      </c>
      <c r="AD115" s="6">
        <v>0</v>
      </c>
      <c r="AE115" s="6">
        <v>0</v>
      </c>
      <c r="AF115" s="132">
        <f t="shared" si="307"/>
        <v>4</v>
      </c>
      <c r="AG115" s="147">
        <f t="shared" si="308"/>
        <v>0</v>
      </c>
      <c r="AH115" s="158">
        <f t="shared" si="309"/>
        <v>0</v>
      </c>
      <c r="AI115" s="6">
        <v>0</v>
      </c>
      <c r="AJ115" s="6">
        <v>0</v>
      </c>
      <c r="AK115" s="132">
        <f t="shared" si="310"/>
        <v>4</v>
      </c>
      <c r="AL115" s="147">
        <f t="shared" si="311"/>
        <v>0</v>
      </c>
      <c r="AM115" s="158">
        <f t="shared" si="312"/>
        <v>0</v>
      </c>
      <c r="AN115" s="6">
        <v>0</v>
      </c>
      <c r="AO115" s="6">
        <v>0</v>
      </c>
      <c r="AP115" s="132">
        <f t="shared" si="313"/>
        <v>4</v>
      </c>
      <c r="AQ115" s="147">
        <f t="shared" si="314"/>
        <v>0</v>
      </c>
      <c r="AR115" s="158">
        <f t="shared" si="315"/>
        <v>0</v>
      </c>
      <c r="AS115" s="6">
        <v>0</v>
      </c>
      <c r="AT115" s="6">
        <v>0</v>
      </c>
      <c r="AU115" s="132">
        <f t="shared" si="316"/>
        <v>4</v>
      </c>
      <c r="AV115" s="147">
        <f t="shared" si="317"/>
        <v>0</v>
      </c>
      <c r="AW115" s="152">
        <f t="shared" si="318"/>
        <v>0</v>
      </c>
      <c r="AX115" s="153">
        <f t="shared" si="319"/>
        <v>0</v>
      </c>
    </row>
    <row r="116" spans="1:50" ht="15" customHeight="1" outlineLevel="1">
      <c r="B116" s="40" t="s">
        <v>88</v>
      </c>
      <c r="C116" s="222" t="s">
        <v>94</v>
      </c>
      <c r="D116" s="202">
        <v>0</v>
      </c>
      <c r="E116" s="57">
        <v>0</v>
      </c>
      <c r="F116" s="58">
        <v>0</v>
      </c>
      <c r="G116" s="132">
        <f t="shared" si="271"/>
        <v>0</v>
      </c>
      <c r="H116" s="157">
        <f t="shared" si="272"/>
        <v>0</v>
      </c>
      <c r="I116" s="58">
        <v>0</v>
      </c>
      <c r="J116" s="132">
        <f t="shared" si="295"/>
        <v>0</v>
      </c>
      <c r="K116" s="157">
        <f t="shared" si="296"/>
        <v>0</v>
      </c>
      <c r="L116" s="58">
        <v>7</v>
      </c>
      <c r="M116" s="132">
        <f t="shared" si="297"/>
        <v>7</v>
      </c>
      <c r="N116" s="157">
        <f t="shared" si="298"/>
        <v>0</v>
      </c>
      <c r="O116" s="58">
        <v>0</v>
      </c>
      <c r="P116" s="30"/>
      <c r="Q116" s="123"/>
      <c r="R116" s="58">
        <v>0</v>
      </c>
      <c r="S116" s="132">
        <f t="shared" si="299"/>
        <v>7</v>
      </c>
      <c r="T116" s="157">
        <f t="shared" si="300"/>
        <v>0</v>
      </c>
      <c r="U116" s="152">
        <f t="shared" si="301"/>
        <v>7</v>
      </c>
      <c r="V116" s="153">
        <f t="shared" si="302"/>
        <v>0</v>
      </c>
      <c r="X116" s="158">
        <f t="shared" si="303"/>
        <v>0</v>
      </c>
      <c r="Y116" s="6">
        <v>0</v>
      </c>
      <c r="Z116" s="6">
        <v>0</v>
      </c>
      <c r="AA116" s="132">
        <f t="shared" si="304"/>
        <v>7</v>
      </c>
      <c r="AB116" s="157">
        <f t="shared" si="305"/>
        <v>0</v>
      </c>
      <c r="AC116" s="158">
        <f t="shared" si="306"/>
        <v>0</v>
      </c>
      <c r="AD116" s="6">
        <v>0</v>
      </c>
      <c r="AE116" s="6">
        <v>0</v>
      </c>
      <c r="AF116" s="132">
        <f t="shared" si="307"/>
        <v>7</v>
      </c>
      <c r="AG116" s="147">
        <f t="shared" si="308"/>
        <v>0</v>
      </c>
      <c r="AH116" s="158">
        <f t="shared" si="309"/>
        <v>0</v>
      </c>
      <c r="AI116" s="6">
        <v>0</v>
      </c>
      <c r="AJ116" s="6">
        <v>0</v>
      </c>
      <c r="AK116" s="132">
        <f t="shared" si="310"/>
        <v>7</v>
      </c>
      <c r="AL116" s="147">
        <f t="shared" si="311"/>
        <v>0</v>
      </c>
      <c r="AM116" s="158">
        <f t="shared" si="312"/>
        <v>0</v>
      </c>
      <c r="AN116" s="6">
        <v>0</v>
      </c>
      <c r="AO116" s="6">
        <v>0</v>
      </c>
      <c r="AP116" s="132">
        <f t="shared" si="313"/>
        <v>7</v>
      </c>
      <c r="AQ116" s="147">
        <f t="shared" si="314"/>
        <v>0</v>
      </c>
      <c r="AR116" s="158">
        <f t="shared" si="315"/>
        <v>0</v>
      </c>
      <c r="AS116" s="6">
        <v>0</v>
      </c>
      <c r="AT116" s="6">
        <v>0</v>
      </c>
      <c r="AU116" s="132">
        <f t="shared" si="316"/>
        <v>7</v>
      </c>
      <c r="AV116" s="147">
        <f t="shared" si="317"/>
        <v>0</v>
      </c>
      <c r="AW116" s="152">
        <f t="shared" si="318"/>
        <v>0</v>
      </c>
      <c r="AX116" s="153">
        <f t="shared" si="319"/>
        <v>0</v>
      </c>
    </row>
    <row r="117" spans="1:50" ht="15" customHeight="1" outlineLevel="1">
      <c r="B117" s="339" t="s">
        <v>95</v>
      </c>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62"/>
    </row>
    <row r="118" spans="1:50" ht="15" customHeight="1" outlineLevel="1">
      <c r="B118" s="40" t="s">
        <v>114</v>
      </c>
      <c r="C118" s="38" t="s">
        <v>94</v>
      </c>
      <c r="D118" s="159">
        <f>SUM(D103:D116)</f>
        <v>32</v>
      </c>
      <c r="E118" s="160">
        <f>SUM(E103:E116)</f>
        <v>1441</v>
      </c>
      <c r="F118" s="159">
        <f>SUM(F103:F116)</f>
        <v>39</v>
      </c>
      <c r="G118" s="209">
        <f>SUM(G103:G116)</f>
        <v>1480</v>
      </c>
      <c r="H118" s="156">
        <f>IFERROR((G118-E118)/E118,0)</f>
        <v>2.7064538514920196E-2</v>
      </c>
      <c r="I118" s="210">
        <f>SUM(I103:I116)</f>
        <v>29</v>
      </c>
      <c r="J118" s="210">
        <f>SUM(J103:J116)</f>
        <v>1509</v>
      </c>
      <c r="K118" s="156">
        <f t="shared" ref="K118" si="320">IFERROR((J118-G118)/G118,0)</f>
        <v>1.9594594594594596E-2</v>
      </c>
      <c r="L118" s="210">
        <f>SUM(L103:L116)</f>
        <v>38</v>
      </c>
      <c r="M118" s="137">
        <f>SUM(M103:M116)</f>
        <v>1547</v>
      </c>
      <c r="N118" s="211">
        <f t="shared" ref="N118" si="321">IFERROR((M118-J118)/J118,0)</f>
        <v>2.5182239893969515E-2</v>
      </c>
      <c r="O118" s="160">
        <f>SUM(O103:O116)</f>
        <v>1</v>
      </c>
      <c r="P118" s="124"/>
      <c r="Q118" s="125"/>
      <c r="R118" s="159">
        <f>SUM(R103:R116)</f>
        <v>8</v>
      </c>
      <c r="S118" s="137">
        <f>SUM(S103:S116)</f>
        <v>1555</v>
      </c>
      <c r="T118" s="211">
        <f t="shared" ref="T118" si="322">IFERROR((S118-M118)/M118,0)</f>
        <v>5.1712992889463476E-3</v>
      </c>
      <c r="U118" s="210">
        <f>SUM(U103:U116)</f>
        <v>146</v>
      </c>
      <c r="V118" s="153">
        <f>IFERROR((S118/E118)^(1/4)-1,0)</f>
        <v>1.9216869242594692E-2</v>
      </c>
      <c r="X118" s="210">
        <f>SUM(X103:X116)</f>
        <v>12</v>
      </c>
      <c r="Y118" s="210">
        <f>SUM(Y103:Y116)</f>
        <v>12</v>
      </c>
      <c r="Z118" s="210">
        <f>SUM(Z103:Z116)</f>
        <v>0</v>
      </c>
      <c r="AA118" s="137">
        <f>SUM(AA103:AA116)</f>
        <v>1567</v>
      </c>
      <c r="AB118" s="156">
        <f>IFERROR((AA118-S118)/S118,0)</f>
        <v>7.7170418006430866E-3</v>
      </c>
      <c r="AC118" s="159">
        <f>SUM(AC103:AC116)</f>
        <v>9</v>
      </c>
      <c r="AD118" s="209">
        <f>SUM(AD103:AD116)</f>
        <v>9</v>
      </c>
      <c r="AE118" s="210">
        <f>SUM(AE103:AE116)</f>
        <v>0</v>
      </c>
      <c r="AF118" s="210">
        <f>SUM(AF103:AF116)</f>
        <v>1576</v>
      </c>
      <c r="AG118" s="149">
        <f t="shared" ref="AG118" si="323">IFERROR((AF118-AA118)/AA118,0)</f>
        <v>5.7434588385449903E-3</v>
      </c>
      <c r="AH118" s="210">
        <f>SUM(AH103:AH116)</f>
        <v>7</v>
      </c>
      <c r="AI118" s="210">
        <f>SUM(AI103:AI116)</f>
        <v>7</v>
      </c>
      <c r="AJ118" s="210">
        <f>SUM(AJ103:AJ116)</f>
        <v>0</v>
      </c>
      <c r="AK118" s="210">
        <f>SUM(AK103:AK116)</f>
        <v>1583</v>
      </c>
      <c r="AL118" s="149">
        <f t="shared" ref="AL118" si="324">IFERROR((AK118-AF118)/AF118,0)</f>
        <v>4.4416243654822338E-3</v>
      </c>
      <c r="AM118" s="210">
        <f>SUM(AM103:AM116)</f>
        <v>6</v>
      </c>
      <c r="AN118" s="137">
        <f>SUM(AN103:AN116)</f>
        <v>6</v>
      </c>
      <c r="AO118" s="209">
        <f>SUM(AO103:AO116)</f>
        <v>0</v>
      </c>
      <c r="AP118" s="137">
        <f>SUM(AP103:AP116)</f>
        <v>1589</v>
      </c>
      <c r="AQ118" s="212">
        <f t="shared" ref="AQ118" si="325">IFERROR((AP118-AK118)/AK118,0)</f>
        <v>3.7902716361339229E-3</v>
      </c>
      <c r="AR118" s="159">
        <f>SUM(AR103:AR116)</f>
        <v>6</v>
      </c>
      <c r="AS118" s="137">
        <f>SUM(AS103:AS116)</f>
        <v>6</v>
      </c>
      <c r="AT118" s="137">
        <f>SUM(AT103:AT116)</f>
        <v>0</v>
      </c>
      <c r="AU118" s="137">
        <f>SUM(AU103:AU116)</f>
        <v>1595</v>
      </c>
      <c r="AV118" s="212">
        <f t="shared" ref="AV118" si="326">IFERROR((AU118-AP118)/AP118,0)</f>
        <v>3.775959723096287E-3</v>
      </c>
      <c r="AW118" s="210">
        <f>SUM(AW103:AW116)</f>
        <v>40</v>
      </c>
      <c r="AX118" s="153">
        <f t="shared" ref="AX118" si="327">IFERROR((AU118/AA118)^(1/4)-1,0)</f>
        <v>4.4375099324598377E-3</v>
      </c>
    </row>
    <row r="120" spans="1:50" ht="15.6">
      <c r="B120" s="332" t="s">
        <v>99</v>
      </c>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32"/>
      <c r="AO120" s="332"/>
      <c r="AP120" s="332"/>
      <c r="AQ120" s="332"/>
      <c r="AR120" s="332"/>
      <c r="AS120" s="332"/>
      <c r="AT120" s="332"/>
      <c r="AU120" s="332"/>
      <c r="AV120" s="332"/>
      <c r="AW120" s="332"/>
      <c r="AX120" s="332"/>
    </row>
    <row r="121" spans="1:50" ht="5.45" customHeight="1" outlineLevel="1">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row>
    <row r="122" spans="1:50" outlineLevel="1">
      <c r="B122" s="364"/>
      <c r="C122" s="344" t="s">
        <v>93</v>
      </c>
      <c r="D122" s="347" t="s">
        <v>106</v>
      </c>
      <c r="E122" s="348"/>
      <c r="F122" s="348"/>
      <c r="G122" s="348"/>
      <c r="H122" s="348"/>
      <c r="I122" s="348"/>
      <c r="J122" s="348"/>
      <c r="K122" s="348"/>
      <c r="L122" s="348"/>
      <c r="M122" s="348"/>
      <c r="N122" s="348"/>
      <c r="O122" s="348"/>
      <c r="P122" s="348"/>
      <c r="Q122" s="349"/>
      <c r="R122" s="347"/>
      <c r="S122" s="348"/>
      <c r="T122" s="349"/>
      <c r="U122" s="355" t="str">
        <f xml:space="preserve"> D123&amp;" - "&amp;R123</f>
        <v>2019 - 2023</v>
      </c>
      <c r="V122" s="356"/>
      <c r="X122" s="347" t="s">
        <v>107</v>
      </c>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outlineLevel="1">
      <c r="B123" s="365"/>
      <c r="C123" s="345"/>
      <c r="D123" s="347">
        <f>$C$3-5</f>
        <v>2019</v>
      </c>
      <c r="E123" s="349"/>
      <c r="F123" s="347">
        <f>$C$3-4</f>
        <v>2020</v>
      </c>
      <c r="G123" s="348"/>
      <c r="H123" s="349"/>
      <c r="I123" s="347">
        <f>$C$3-3</f>
        <v>2021</v>
      </c>
      <c r="J123" s="348"/>
      <c r="K123" s="349"/>
      <c r="L123" s="347">
        <f>$C$3-2</f>
        <v>2022</v>
      </c>
      <c r="M123" s="348"/>
      <c r="N123" s="349"/>
      <c r="O123" s="347" t="str">
        <f>$C$3-1&amp;""&amp;" ("&amp;"Σεπ"&amp;")"</f>
        <v>2023 (Σεπ)</v>
      </c>
      <c r="P123" s="348"/>
      <c r="Q123" s="349"/>
      <c r="R123" s="347">
        <f>$C$3-1</f>
        <v>2023</v>
      </c>
      <c r="S123" s="348"/>
      <c r="T123" s="349"/>
      <c r="U123" s="357"/>
      <c r="V123" s="358"/>
      <c r="X123" s="347">
        <f>$C$3</f>
        <v>2024</v>
      </c>
      <c r="Y123" s="348"/>
      <c r="Z123" s="348"/>
      <c r="AA123" s="348"/>
      <c r="AB123" s="349"/>
      <c r="AC123" s="347">
        <f>$C$3+1</f>
        <v>2025</v>
      </c>
      <c r="AD123" s="348"/>
      <c r="AE123" s="348"/>
      <c r="AF123" s="348"/>
      <c r="AG123" s="349"/>
      <c r="AH123" s="347">
        <f>$C$3+2</f>
        <v>2026</v>
      </c>
      <c r="AI123" s="348"/>
      <c r="AJ123" s="348"/>
      <c r="AK123" s="348"/>
      <c r="AL123" s="349"/>
      <c r="AM123" s="347">
        <f>$C$3+3</f>
        <v>2027</v>
      </c>
      <c r="AN123" s="348"/>
      <c r="AO123" s="348"/>
      <c r="AP123" s="348"/>
      <c r="AQ123" s="349"/>
      <c r="AR123" s="347">
        <f>$C$3+4</f>
        <v>2028</v>
      </c>
      <c r="AS123" s="348"/>
      <c r="AT123" s="348"/>
      <c r="AU123" s="348"/>
      <c r="AV123" s="349"/>
      <c r="AW123" s="337" t="str">
        <f>X123&amp;" - "&amp;AR123</f>
        <v>2024 - 2028</v>
      </c>
      <c r="AX123" s="363"/>
    </row>
    <row r="124" spans="1:50" ht="43.5" outlineLevel="1">
      <c r="B124" s="366"/>
      <c r="C124" s="346"/>
      <c r="D124" s="54" t="s">
        <v>108</v>
      </c>
      <c r="E124" s="55" t="s">
        <v>109</v>
      </c>
      <c r="F124" s="54" t="s">
        <v>108</v>
      </c>
      <c r="G124" s="9" t="s">
        <v>109</v>
      </c>
      <c r="H124" s="55" t="s">
        <v>110</v>
      </c>
      <c r="I124" s="54" t="s">
        <v>108</v>
      </c>
      <c r="J124" s="9" t="s">
        <v>109</v>
      </c>
      <c r="K124" s="55" t="s">
        <v>110</v>
      </c>
      <c r="L124" s="54" t="s">
        <v>108</v>
      </c>
      <c r="M124" s="9" t="s">
        <v>109</v>
      </c>
      <c r="N124" s="55" t="s">
        <v>110</v>
      </c>
      <c r="O124" s="54" t="s">
        <v>108</v>
      </c>
      <c r="P124" s="9" t="s">
        <v>109</v>
      </c>
      <c r="Q124" s="55" t="s">
        <v>110</v>
      </c>
      <c r="R124" s="54" t="s">
        <v>108</v>
      </c>
      <c r="S124" s="9" t="s">
        <v>109</v>
      </c>
      <c r="T124" s="55" t="s">
        <v>110</v>
      </c>
      <c r="U124" s="9" t="s">
        <v>111</v>
      </c>
      <c r="V124" s="48" t="s">
        <v>112</v>
      </c>
      <c r="X124" s="54" t="s">
        <v>124</v>
      </c>
      <c r="Y124" s="87" t="s">
        <v>125</v>
      </c>
      <c r="Z124" s="87" t="s">
        <v>126</v>
      </c>
      <c r="AA124" s="9" t="s">
        <v>127</v>
      </c>
      <c r="AB124" s="55" t="s">
        <v>110</v>
      </c>
      <c r="AC124" s="54" t="s">
        <v>124</v>
      </c>
      <c r="AD124" s="87" t="s">
        <v>125</v>
      </c>
      <c r="AE124" s="87" t="s">
        <v>126</v>
      </c>
      <c r="AF124" s="9" t="s">
        <v>127</v>
      </c>
      <c r="AG124" s="55" t="s">
        <v>110</v>
      </c>
      <c r="AH124" s="54" t="s">
        <v>124</v>
      </c>
      <c r="AI124" s="87" t="s">
        <v>125</v>
      </c>
      <c r="AJ124" s="87" t="s">
        <v>126</v>
      </c>
      <c r="AK124" s="9" t="s">
        <v>127</v>
      </c>
      <c r="AL124" s="55" t="s">
        <v>110</v>
      </c>
      <c r="AM124" s="54" t="s">
        <v>124</v>
      </c>
      <c r="AN124" s="87" t="s">
        <v>125</v>
      </c>
      <c r="AO124" s="87" t="s">
        <v>126</v>
      </c>
      <c r="AP124" s="9" t="s">
        <v>127</v>
      </c>
      <c r="AQ124" s="55" t="s">
        <v>110</v>
      </c>
      <c r="AR124" s="54" t="s">
        <v>124</v>
      </c>
      <c r="AS124" s="87" t="s">
        <v>125</v>
      </c>
      <c r="AT124" s="87" t="s">
        <v>126</v>
      </c>
      <c r="AU124" s="9" t="s">
        <v>127</v>
      </c>
      <c r="AV124" s="55" t="s">
        <v>110</v>
      </c>
      <c r="AW124" s="54" t="s">
        <v>111</v>
      </c>
      <c r="AX124" s="281" t="s">
        <v>112</v>
      </c>
    </row>
    <row r="125" spans="1:50" outlineLevel="1">
      <c r="B125" s="40" t="s">
        <v>74</v>
      </c>
      <c r="C125" s="52" t="s">
        <v>94</v>
      </c>
      <c r="D125" s="58">
        <v>0</v>
      </c>
      <c r="E125" s="57">
        <v>0</v>
      </c>
      <c r="F125" s="58">
        <v>0</v>
      </c>
      <c r="G125" s="132">
        <f t="shared" ref="G125" si="328">E125+F125</f>
        <v>0</v>
      </c>
      <c r="H125" s="157">
        <f t="shared" ref="H125" si="329">IFERROR((G125-E125)/E125,0)</f>
        <v>0</v>
      </c>
      <c r="I125" s="58">
        <v>0</v>
      </c>
      <c r="J125" s="132">
        <f t="shared" ref="J125" si="330">G125+I125</f>
        <v>0</v>
      </c>
      <c r="K125" s="157">
        <f t="shared" ref="K125" si="331">IFERROR((J125-G125)/G125,0)</f>
        <v>0</v>
      </c>
      <c r="L125" s="58">
        <v>0</v>
      </c>
      <c r="M125" s="132">
        <f t="shared" ref="M125" si="332">J125+L125</f>
        <v>0</v>
      </c>
      <c r="N125" s="157">
        <f t="shared" ref="N125" si="333">IFERROR((M125-J125)/J125,0)</f>
        <v>0</v>
      </c>
      <c r="O125" s="58">
        <v>0</v>
      </c>
      <c r="P125" s="30"/>
      <c r="Q125" s="123"/>
      <c r="R125" s="58">
        <v>0</v>
      </c>
      <c r="S125" s="132">
        <f t="shared" ref="S125" si="334">M125+R125</f>
        <v>0</v>
      </c>
      <c r="T125" s="157">
        <f t="shared" ref="T125" si="335">IFERROR((S125-M125)/M125,0)</f>
        <v>0</v>
      </c>
      <c r="U125" s="152">
        <f t="shared" ref="U125" si="336">D125+F125+I125+L125+R125</f>
        <v>0</v>
      </c>
      <c r="V125" s="153">
        <f t="shared" ref="V125" si="337">IFERROR((S125/E125)^(1/4)-1,0)</f>
        <v>0</v>
      </c>
      <c r="X125" s="158">
        <f>Y125+Z125</f>
        <v>0</v>
      </c>
      <c r="Y125" s="6">
        <v>0</v>
      </c>
      <c r="Z125" s="6">
        <v>0</v>
      </c>
      <c r="AA125" s="132">
        <f t="shared" ref="AA125" si="338">S125+X125</f>
        <v>0</v>
      </c>
      <c r="AB125" s="157">
        <f t="shared" ref="AB125" si="339">IFERROR((AA125-S125)/S125,0)</f>
        <v>0</v>
      </c>
      <c r="AC125" s="158">
        <f>AD125+AE125</f>
        <v>0</v>
      </c>
      <c r="AD125" s="6">
        <v>0</v>
      </c>
      <c r="AE125" s="6">
        <v>0</v>
      </c>
      <c r="AF125" s="132">
        <f t="shared" ref="AF125" si="340">AA125+AC125</f>
        <v>0</v>
      </c>
      <c r="AG125" s="147">
        <f t="shared" ref="AG125" si="341">IFERROR((AF125-AA125)/AA125,0)</f>
        <v>0</v>
      </c>
      <c r="AH125" s="158">
        <f>AI125+AJ125</f>
        <v>0</v>
      </c>
      <c r="AI125" s="6">
        <v>0</v>
      </c>
      <c r="AJ125" s="6">
        <v>0</v>
      </c>
      <c r="AK125" s="132">
        <f t="shared" ref="AK125" si="342">AF125+AH125</f>
        <v>0</v>
      </c>
      <c r="AL125" s="147">
        <f t="shared" ref="AL125" si="343">IFERROR((AK125-AF125)/AF125,0)</f>
        <v>0</v>
      </c>
      <c r="AM125" s="158">
        <f>AN125+AO125</f>
        <v>0</v>
      </c>
      <c r="AN125" s="6">
        <v>0</v>
      </c>
      <c r="AO125" s="6">
        <v>0</v>
      </c>
      <c r="AP125" s="132">
        <f t="shared" ref="AP125" si="344">AK125+AM125</f>
        <v>0</v>
      </c>
      <c r="AQ125" s="147">
        <f t="shared" ref="AQ125" si="345">IFERROR((AP125-AK125)/AK125,0)</f>
        <v>0</v>
      </c>
      <c r="AR125" s="158">
        <f>AS125+AT125</f>
        <v>0</v>
      </c>
      <c r="AS125" s="6">
        <v>0</v>
      </c>
      <c r="AT125" s="6">
        <v>0</v>
      </c>
      <c r="AU125" s="132">
        <f t="shared" ref="AU125" si="346">AP125+AR125</f>
        <v>0</v>
      </c>
      <c r="AV125" s="147">
        <f t="shared" ref="AV125" si="347">IFERROR((AU125-AP125)/AP125,0)</f>
        <v>0</v>
      </c>
      <c r="AW125" s="152">
        <f t="shared" ref="AW125" si="348">X125+AC125+AH125+AM125+AR125</f>
        <v>0</v>
      </c>
      <c r="AX125" s="153">
        <f t="shared" ref="AX125" si="349">IFERROR((AU125/AA125)^(1/4)-1,0)</f>
        <v>0</v>
      </c>
    </row>
    <row r="126" spans="1:50" outlineLevel="1">
      <c r="B126" s="40" t="s">
        <v>75</v>
      </c>
      <c r="C126" s="52" t="s">
        <v>94</v>
      </c>
      <c r="D126" s="58">
        <v>1</v>
      </c>
      <c r="E126" s="57">
        <v>38</v>
      </c>
      <c r="F126" s="58">
        <v>-2</v>
      </c>
      <c r="G126" s="132">
        <f t="shared" ref="G126:G138" si="350">E126+F126</f>
        <v>36</v>
      </c>
      <c r="H126" s="157">
        <f t="shared" ref="H126:H138" si="351">IFERROR((G126-E126)/E126,0)</f>
        <v>-5.2631578947368418E-2</v>
      </c>
      <c r="I126" s="58">
        <v>2</v>
      </c>
      <c r="J126" s="132">
        <f t="shared" ref="J126:J138" si="352">G126+I126</f>
        <v>38</v>
      </c>
      <c r="K126" s="157">
        <f t="shared" ref="K126:K138" si="353">IFERROR((J126-G126)/G126,0)</f>
        <v>5.5555555555555552E-2</v>
      </c>
      <c r="L126" s="58">
        <v>1</v>
      </c>
      <c r="M126" s="132">
        <f t="shared" ref="M126:M138" si="354">J126+L126</f>
        <v>39</v>
      </c>
      <c r="N126" s="157">
        <f t="shared" ref="N126:N138" si="355">IFERROR((M126-J126)/J126,0)</f>
        <v>2.6315789473684209E-2</v>
      </c>
      <c r="O126" s="58">
        <v>0</v>
      </c>
      <c r="P126" s="30"/>
      <c r="Q126" s="123"/>
      <c r="R126" s="58">
        <v>0</v>
      </c>
      <c r="S126" s="132">
        <f t="shared" ref="S126:S138" si="356">M126+R126</f>
        <v>39</v>
      </c>
      <c r="T126" s="157">
        <f t="shared" ref="T126:T138" si="357">IFERROR((S126-M126)/M126,0)</f>
        <v>0</v>
      </c>
      <c r="U126" s="152">
        <f t="shared" ref="U126:U138" si="358">D126+F126+I126+L126+R126</f>
        <v>2</v>
      </c>
      <c r="V126" s="153">
        <f t="shared" ref="V126:V138" si="359">IFERROR((S126/E126)^(1/4)-1,0)</f>
        <v>6.5150025006859291E-3</v>
      </c>
      <c r="X126" s="158">
        <f t="shared" ref="X126:X138" si="360">Y126+Z126</f>
        <v>1</v>
      </c>
      <c r="Y126" s="6">
        <v>1</v>
      </c>
      <c r="Z126" s="6">
        <v>0</v>
      </c>
      <c r="AA126" s="132">
        <f t="shared" ref="AA126:AA138" si="361">S126+X126</f>
        <v>40</v>
      </c>
      <c r="AB126" s="157">
        <f t="shared" ref="AB126:AB138" si="362">IFERROR((AA126-S126)/S126,0)</f>
        <v>2.564102564102564E-2</v>
      </c>
      <c r="AC126" s="158">
        <f t="shared" ref="AC126:AC138" si="363">AD126+AE126</f>
        <v>1</v>
      </c>
      <c r="AD126" s="6">
        <v>1</v>
      </c>
      <c r="AE126" s="6">
        <v>0</v>
      </c>
      <c r="AF126" s="132">
        <f t="shared" ref="AF126:AF138" si="364">AA126+AC126</f>
        <v>41</v>
      </c>
      <c r="AG126" s="147">
        <f t="shared" ref="AG126:AG138" si="365">IFERROR((AF126-AA126)/AA126,0)</f>
        <v>2.5000000000000001E-2</v>
      </c>
      <c r="AH126" s="158">
        <f t="shared" ref="AH126:AH138" si="366">AI126+AJ126</f>
        <v>1</v>
      </c>
      <c r="AI126" s="6">
        <v>1</v>
      </c>
      <c r="AJ126" s="6">
        <v>0</v>
      </c>
      <c r="AK126" s="132">
        <f t="shared" ref="AK126:AK138" si="367">AF126+AH126</f>
        <v>42</v>
      </c>
      <c r="AL126" s="147">
        <f t="shared" ref="AL126:AL138" si="368">IFERROR((AK126-AF126)/AF126,0)</f>
        <v>2.4390243902439025E-2</v>
      </c>
      <c r="AM126" s="158">
        <f t="shared" ref="AM126:AM138" si="369">AN126+AO126</f>
        <v>1</v>
      </c>
      <c r="AN126" s="6">
        <v>1</v>
      </c>
      <c r="AO126" s="6">
        <v>0</v>
      </c>
      <c r="AP126" s="132">
        <f t="shared" ref="AP126:AP138" si="370">AK126+AM126</f>
        <v>43</v>
      </c>
      <c r="AQ126" s="147">
        <f t="shared" ref="AQ126:AQ138" si="371">IFERROR((AP126-AK126)/AK126,0)</f>
        <v>2.3809523809523808E-2</v>
      </c>
      <c r="AR126" s="158">
        <f t="shared" ref="AR126:AR138" si="372">AS126+AT126</f>
        <v>1</v>
      </c>
      <c r="AS126" s="6">
        <v>1</v>
      </c>
      <c r="AT126" s="6">
        <v>0</v>
      </c>
      <c r="AU126" s="132">
        <f t="shared" ref="AU126:AU138" si="373">AP126+AR126</f>
        <v>44</v>
      </c>
      <c r="AV126" s="147">
        <f t="shared" ref="AV126:AV138" si="374">IFERROR((AU126-AP126)/AP126,0)</f>
        <v>2.3255813953488372E-2</v>
      </c>
      <c r="AW126" s="152">
        <f t="shared" ref="AW126:AW138" si="375">X126+AC126+AH126+AM126+AR126</f>
        <v>5</v>
      </c>
      <c r="AX126" s="153">
        <f t="shared" ref="AX126:AX138" si="376">IFERROR((AU126/AA126)^(1/4)-1,0)</f>
        <v>2.4113689084445111E-2</v>
      </c>
    </row>
    <row r="127" spans="1:50" outlineLevel="1">
      <c r="B127" s="40" t="s">
        <v>76</v>
      </c>
      <c r="C127" s="52" t="s">
        <v>94</v>
      </c>
      <c r="D127" s="58">
        <v>0</v>
      </c>
      <c r="E127" s="57">
        <v>0</v>
      </c>
      <c r="F127" s="58">
        <v>0</v>
      </c>
      <c r="G127" s="132">
        <f t="shared" si="350"/>
        <v>0</v>
      </c>
      <c r="H127" s="157">
        <f t="shared" si="351"/>
        <v>0</v>
      </c>
      <c r="I127" s="58">
        <v>0</v>
      </c>
      <c r="J127" s="132">
        <f t="shared" si="352"/>
        <v>0</v>
      </c>
      <c r="K127" s="157">
        <f t="shared" si="353"/>
        <v>0</v>
      </c>
      <c r="L127" s="58">
        <v>0</v>
      </c>
      <c r="M127" s="132">
        <f t="shared" si="354"/>
        <v>0</v>
      </c>
      <c r="N127" s="157">
        <f t="shared" si="355"/>
        <v>0</v>
      </c>
      <c r="O127" s="58">
        <v>0</v>
      </c>
      <c r="P127" s="30"/>
      <c r="Q127" s="123"/>
      <c r="R127" s="58">
        <v>0</v>
      </c>
      <c r="S127" s="132">
        <f t="shared" si="356"/>
        <v>0</v>
      </c>
      <c r="T127" s="157">
        <f t="shared" si="357"/>
        <v>0</v>
      </c>
      <c r="U127" s="152">
        <f t="shared" si="358"/>
        <v>0</v>
      </c>
      <c r="V127" s="153">
        <f t="shared" si="359"/>
        <v>0</v>
      </c>
      <c r="X127" s="158">
        <f t="shared" si="360"/>
        <v>0</v>
      </c>
      <c r="Y127" s="6">
        <v>0</v>
      </c>
      <c r="Z127" s="6">
        <v>0</v>
      </c>
      <c r="AA127" s="132">
        <f t="shared" si="361"/>
        <v>0</v>
      </c>
      <c r="AB127" s="157">
        <f t="shared" si="362"/>
        <v>0</v>
      </c>
      <c r="AC127" s="158">
        <f t="shared" si="363"/>
        <v>0</v>
      </c>
      <c r="AD127" s="6">
        <v>0</v>
      </c>
      <c r="AE127" s="6">
        <v>0</v>
      </c>
      <c r="AF127" s="132">
        <f t="shared" si="364"/>
        <v>0</v>
      </c>
      <c r="AG127" s="147">
        <f t="shared" si="365"/>
        <v>0</v>
      </c>
      <c r="AH127" s="158">
        <f t="shared" si="366"/>
        <v>0</v>
      </c>
      <c r="AI127" s="6">
        <v>0</v>
      </c>
      <c r="AJ127" s="6">
        <v>0</v>
      </c>
      <c r="AK127" s="132">
        <f t="shared" si="367"/>
        <v>0</v>
      </c>
      <c r="AL127" s="147">
        <f t="shared" si="368"/>
        <v>0</v>
      </c>
      <c r="AM127" s="158">
        <f t="shared" si="369"/>
        <v>0</v>
      </c>
      <c r="AN127" s="6">
        <v>0</v>
      </c>
      <c r="AO127" s="6">
        <v>0</v>
      </c>
      <c r="AP127" s="132">
        <f t="shared" si="370"/>
        <v>0</v>
      </c>
      <c r="AQ127" s="147">
        <f t="shared" si="371"/>
        <v>0</v>
      </c>
      <c r="AR127" s="158">
        <f t="shared" si="372"/>
        <v>0</v>
      </c>
      <c r="AS127" s="6">
        <v>0</v>
      </c>
      <c r="AT127" s="6">
        <v>0</v>
      </c>
      <c r="AU127" s="132">
        <f t="shared" si="373"/>
        <v>0</v>
      </c>
      <c r="AV127" s="147">
        <f t="shared" si="374"/>
        <v>0</v>
      </c>
      <c r="AW127" s="152">
        <f t="shared" si="375"/>
        <v>0</v>
      </c>
      <c r="AX127" s="153">
        <f t="shared" si="376"/>
        <v>0</v>
      </c>
    </row>
    <row r="128" spans="1:50" outlineLevel="1">
      <c r="B128" s="40" t="s">
        <v>77</v>
      </c>
      <c r="C128" s="52" t="s">
        <v>94</v>
      </c>
      <c r="D128" s="58">
        <v>0</v>
      </c>
      <c r="E128" s="57">
        <v>0</v>
      </c>
      <c r="F128" s="58">
        <v>0</v>
      </c>
      <c r="G128" s="132">
        <f t="shared" si="350"/>
        <v>0</v>
      </c>
      <c r="H128" s="157">
        <f t="shared" si="351"/>
        <v>0</v>
      </c>
      <c r="I128" s="58">
        <v>0</v>
      </c>
      <c r="J128" s="132">
        <f t="shared" si="352"/>
        <v>0</v>
      </c>
      <c r="K128" s="157">
        <f t="shared" si="353"/>
        <v>0</v>
      </c>
      <c r="L128" s="58">
        <v>0</v>
      </c>
      <c r="M128" s="132">
        <f t="shared" si="354"/>
        <v>0</v>
      </c>
      <c r="N128" s="157">
        <f t="shared" si="355"/>
        <v>0</v>
      </c>
      <c r="O128" s="58">
        <v>0</v>
      </c>
      <c r="P128" s="30"/>
      <c r="Q128" s="123"/>
      <c r="R128" s="58">
        <v>0</v>
      </c>
      <c r="S128" s="132">
        <f t="shared" si="356"/>
        <v>0</v>
      </c>
      <c r="T128" s="157">
        <f t="shared" si="357"/>
        <v>0</v>
      </c>
      <c r="U128" s="152">
        <f t="shared" si="358"/>
        <v>0</v>
      </c>
      <c r="V128" s="153">
        <f t="shared" si="359"/>
        <v>0</v>
      </c>
      <c r="X128" s="158">
        <f t="shared" si="360"/>
        <v>0</v>
      </c>
      <c r="Y128" s="6">
        <v>0</v>
      </c>
      <c r="Z128" s="6">
        <v>0</v>
      </c>
      <c r="AA128" s="132">
        <f t="shared" si="361"/>
        <v>0</v>
      </c>
      <c r="AB128" s="157">
        <f t="shared" si="362"/>
        <v>0</v>
      </c>
      <c r="AC128" s="158">
        <f t="shared" si="363"/>
        <v>0</v>
      </c>
      <c r="AD128" s="6">
        <v>0</v>
      </c>
      <c r="AE128" s="6">
        <v>0</v>
      </c>
      <c r="AF128" s="132">
        <f t="shared" si="364"/>
        <v>0</v>
      </c>
      <c r="AG128" s="147">
        <f t="shared" si="365"/>
        <v>0</v>
      </c>
      <c r="AH128" s="158">
        <f t="shared" si="366"/>
        <v>0</v>
      </c>
      <c r="AI128" s="6">
        <v>0</v>
      </c>
      <c r="AJ128" s="6">
        <v>0</v>
      </c>
      <c r="AK128" s="132">
        <f t="shared" si="367"/>
        <v>0</v>
      </c>
      <c r="AL128" s="147">
        <f t="shared" si="368"/>
        <v>0</v>
      </c>
      <c r="AM128" s="158">
        <f t="shared" si="369"/>
        <v>0</v>
      </c>
      <c r="AN128" s="6">
        <v>0</v>
      </c>
      <c r="AO128" s="6">
        <v>0</v>
      </c>
      <c r="AP128" s="132">
        <f t="shared" si="370"/>
        <v>0</v>
      </c>
      <c r="AQ128" s="147">
        <f t="shared" si="371"/>
        <v>0</v>
      </c>
      <c r="AR128" s="158">
        <f t="shared" si="372"/>
        <v>0</v>
      </c>
      <c r="AS128" s="6">
        <v>0</v>
      </c>
      <c r="AT128" s="6">
        <v>0</v>
      </c>
      <c r="AU128" s="132">
        <f t="shared" si="373"/>
        <v>0</v>
      </c>
      <c r="AV128" s="147">
        <f t="shared" si="374"/>
        <v>0</v>
      </c>
      <c r="AW128" s="152">
        <f t="shared" si="375"/>
        <v>0</v>
      </c>
      <c r="AX128" s="153">
        <f t="shared" si="376"/>
        <v>0</v>
      </c>
    </row>
    <row r="129" spans="1:50" outlineLevel="1">
      <c r="B129" s="40" t="s">
        <v>78</v>
      </c>
      <c r="C129" s="52" t="s">
        <v>94</v>
      </c>
      <c r="D129" s="58">
        <v>0</v>
      </c>
      <c r="E129" s="57">
        <v>6</v>
      </c>
      <c r="F129" s="58">
        <v>0</v>
      </c>
      <c r="G129" s="132">
        <f t="shared" si="350"/>
        <v>6</v>
      </c>
      <c r="H129" s="157">
        <f t="shared" si="351"/>
        <v>0</v>
      </c>
      <c r="I129" s="58">
        <v>1</v>
      </c>
      <c r="J129" s="132">
        <f t="shared" si="352"/>
        <v>7</v>
      </c>
      <c r="K129" s="157">
        <f t="shared" si="353"/>
        <v>0.16666666666666666</v>
      </c>
      <c r="L129" s="58">
        <v>0</v>
      </c>
      <c r="M129" s="132">
        <f t="shared" si="354"/>
        <v>7</v>
      </c>
      <c r="N129" s="157">
        <f t="shared" si="355"/>
        <v>0</v>
      </c>
      <c r="O129" s="58">
        <v>0</v>
      </c>
      <c r="P129" s="30"/>
      <c r="Q129" s="123"/>
      <c r="R129" s="58">
        <v>0</v>
      </c>
      <c r="S129" s="132">
        <f t="shared" si="356"/>
        <v>7</v>
      </c>
      <c r="T129" s="157">
        <f t="shared" si="357"/>
        <v>0</v>
      </c>
      <c r="U129" s="152">
        <f t="shared" si="358"/>
        <v>1</v>
      </c>
      <c r="V129" s="153">
        <f t="shared" si="359"/>
        <v>3.9289877625411807E-2</v>
      </c>
      <c r="X129" s="158">
        <f t="shared" si="360"/>
        <v>0</v>
      </c>
      <c r="Y129" s="6">
        <v>0</v>
      </c>
      <c r="Z129" s="6">
        <v>0</v>
      </c>
      <c r="AA129" s="132">
        <f t="shared" si="361"/>
        <v>7</v>
      </c>
      <c r="AB129" s="157">
        <f t="shared" si="362"/>
        <v>0</v>
      </c>
      <c r="AC129" s="158">
        <f t="shared" si="363"/>
        <v>0</v>
      </c>
      <c r="AD129" s="6">
        <v>0</v>
      </c>
      <c r="AE129" s="6">
        <v>0</v>
      </c>
      <c r="AF129" s="132">
        <f t="shared" si="364"/>
        <v>7</v>
      </c>
      <c r="AG129" s="147">
        <f t="shared" si="365"/>
        <v>0</v>
      </c>
      <c r="AH129" s="158">
        <f t="shared" si="366"/>
        <v>0</v>
      </c>
      <c r="AI129" s="6">
        <v>0</v>
      </c>
      <c r="AJ129" s="6">
        <v>0</v>
      </c>
      <c r="AK129" s="132">
        <f t="shared" si="367"/>
        <v>7</v>
      </c>
      <c r="AL129" s="147">
        <f t="shared" si="368"/>
        <v>0</v>
      </c>
      <c r="AM129" s="158">
        <f t="shared" si="369"/>
        <v>0</v>
      </c>
      <c r="AN129" s="6">
        <v>0</v>
      </c>
      <c r="AO129" s="6">
        <v>0</v>
      </c>
      <c r="AP129" s="132">
        <f t="shared" si="370"/>
        <v>7</v>
      </c>
      <c r="AQ129" s="147">
        <f t="shared" si="371"/>
        <v>0</v>
      </c>
      <c r="AR129" s="158">
        <f t="shared" si="372"/>
        <v>0</v>
      </c>
      <c r="AS129" s="6">
        <v>0</v>
      </c>
      <c r="AT129" s="6">
        <v>0</v>
      </c>
      <c r="AU129" s="132">
        <f t="shared" si="373"/>
        <v>7</v>
      </c>
      <c r="AV129" s="147">
        <f t="shared" si="374"/>
        <v>0</v>
      </c>
      <c r="AW129" s="152">
        <f t="shared" si="375"/>
        <v>0</v>
      </c>
      <c r="AX129" s="153">
        <f t="shared" si="376"/>
        <v>0</v>
      </c>
    </row>
    <row r="130" spans="1:50" outlineLevel="1">
      <c r="B130" s="40" t="s">
        <v>79</v>
      </c>
      <c r="C130" s="52" t="s">
        <v>94</v>
      </c>
      <c r="D130" s="58">
        <v>0</v>
      </c>
      <c r="E130" s="57">
        <v>0</v>
      </c>
      <c r="F130" s="58">
        <v>0</v>
      </c>
      <c r="G130" s="132">
        <f t="shared" si="350"/>
        <v>0</v>
      </c>
      <c r="H130" s="157">
        <f t="shared" si="351"/>
        <v>0</v>
      </c>
      <c r="I130" s="58">
        <v>0</v>
      </c>
      <c r="J130" s="132">
        <f t="shared" si="352"/>
        <v>0</v>
      </c>
      <c r="K130" s="157">
        <f t="shared" si="353"/>
        <v>0</v>
      </c>
      <c r="L130" s="58">
        <v>0</v>
      </c>
      <c r="M130" s="132">
        <f t="shared" si="354"/>
        <v>0</v>
      </c>
      <c r="N130" s="157">
        <f t="shared" si="355"/>
        <v>0</v>
      </c>
      <c r="O130" s="58">
        <v>0</v>
      </c>
      <c r="P130" s="30"/>
      <c r="Q130" s="123"/>
      <c r="R130" s="58">
        <v>0</v>
      </c>
      <c r="S130" s="132">
        <f t="shared" si="356"/>
        <v>0</v>
      </c>
      <c r="T130" s="157">
        <f t="shared" si="357"/>
        <v>0</v>
      </c>
      <c r="U130" s="152">
        <f t="shared" si="358"/>
        <v>0</v>
      </c>
      <c r="V130" s="153">
        <f t="shared" si="359"/>
        <v>0</v>
      </c>
      <c r="X130" s="158">
        <f t="shared" si="360"/>
        <v>0</v>
      </c>
      <c r="Y130" s="6">
        <v>0</v>
      </c>
      <c r="Z130" s="6">
        <v>0</v>
      </c>
      <c r="AA130" s="132">
        <f t="shared" si="361"/>
        <v>0</v>
      </c>
      <c r="AB130" s="157">
        <f t="shared" si="362"/>
        <v>0</v>
      </c>
      <c r="AC130" s="158">
        <f t="shared" si="363"/>
        <v>0</v>
      </c>
      <c r="AD130" s="6">
        <v>0</v>
      </c>
      <c r="AE130" s="6">
        <v>0</v>
      </c>
      <c r="AF130" s="132">
        <f t="shared" si="364"/>
        <v>0</v>
      </c>
      <c r="AG130" s="147">
        <f t="shared" si="365"/>
        <v>0</v>
      </c>
      <c r="AH130" s="158">
        <f t="shared" si="366"/>
        <v>0</v>
      </c>
      <c r="AI130" s="6">
        <v>0</v>
      </c>
      <c r="AJ130" s="6">
        <v>0</v>
      </c>
      <c r="AK130" s="132">
        <f t="shared" si="367"/>
        <v>0</v>
      </c>
      <c r="AL130" s="147">
        <f t="shared" si="368"/>
        <v>0</v>
      </c>
      <c r="AM130" s="158">
        <f t="shared" si="369"/>
        <v>0</v>
      </c>
      <c r="AN130" s="6">
        <v>0</v>
      </c>
      <c r="AO130" s="6">
        <v>0</v>
      </c>
      <c r="AP130" s="132">
        <f t="shared" si="370"/>
        <v>0</v>
      </c>
      <c r="AQ130" s="147">
        <f t="shared" si="371"/>
        <v>0</v>
      </c>
      <c r="AR130" s="158">
        <f t="shared" si="372"/>
        <v>0</v>
      </c>
      <c r="AS130" s="6">
        <v>0</v>
      </c>
      <c r="AT130" s="6">
        <v>0</v>
      </c>
      <c r="AU130" s="132">
        <f t="shared" si="373"/>
        <v>0</v>
      </c>
      <c r="AV130" s="147">
        <f t="shared" si="374"/>
        <v>0</v>
      </c>
      <c r="AW130" s="152">
        <f t="shared" si="375"/>
        <v>0</v>
      </c>
      <c r="AX130" s="153">
        <f t="shared" si="376"/>
        <v>0</v>
      </c>
    </row>
    <row r="131" spans="1:50" outlineLevel="1">
      <c r="B131" s="40" t="s">
        <v>80</v>
      </c>
      <c r="C131" s="52" t="s">
        <v>94</v>
      </c>
      <c r="D131" s="58">
        <v>0</v>
      </c>
      <c r="E131" s="57">
        <v>0</v>
      </c>
      <c r="F131" s="58">
        <v>0</v>
      </c>
      <c r="G131" s="132">
        <f t="shared" si="350"/>
        <v>0</v>
      </c>
      <c r="H131" s="157">
        <f t="shared" si="351"/>
        <v>0</v>
      </c>
      <c r="I131" s="58">
        <v>0</v>
      </c>
      <c r="J131" s="132">
        <f t="shared" si="352"/>
        <v>0</v>
      </c>
      <c r="K131" s="157">
        <f t="shared" si="353"/>
        <v>0</v>
      </c>
      <c r="L131" s="58">
        <v>0</v>
      </c>
      <c r="M131" s="132">
        <f t="shared" si="354"/>
        <v>0</v>
      </c>
      <c r="N131" s="157">
        <f t="shared" si="355"/>
        <v>0</v>
      </c>
      <c r="O131" s="58">
        <v>0</v>
      </c>
      <c r="P131" s="30"/>
      <c r="Q131" s="123"/>
      <c r="R131" s="58">
        <v>0</v>
      </c>
      <c r="S131" s="132">
        <f t="shared" si="356"/>
        <v>0</v>
      </c>
      <c r="T131" s="157">
        <f t="shared" si="357"/>
        <v>0</v>
      </c>
      <c r="U131" s="152">
        <f t="shared" si="358"/>
        <v>0</v>
      </c>
      <c r="V131" s="153">
        <f t="shared" si="359"/>
        <v>0</v>
      </c>
      <c r="X131" s="158">
        <f t="shared" si="360"/>
        <v>0</v>
      </c>
      <c r="Y131" s="6">
        <v>0</v>
      </c>
      <c r="Z131" s="6">
        <v>0</v>
      </c>
      <c r="AA131" s="132">
        <f t="shared" si="361"/>
        <v>0</v>
      </c>
      <c r="AB131" s="157">
        <f t="shared" si="362"/>
        <v>0</v>
      </c>
      <c r="AC131" s="158">
        <f t="shared" si="363"/>
        <v>0</v>
      </c>
      <c r="AD131" s="6">
        <v>0</v>
      </c>
      <c r="AE131" s="6">
        <v>0</v>
      </c>
      <c r="AF131" s="132">
        <f t="shared" si="364"/>
        <v>0</v>
      </c>
      <c r="AG131" s="147">
        <f t="shared" si="365"/>
        <v>0</v>
      </c>
      <c r="AH131" s="158">
        <f t="shared" si="366"/>
        <v>0</v>
      </c>
      <c r="AI131" s="6">
        <v>0</v>
      </c>
      <c r="AJ131" s="6">
        <v>0</v>
      </c>
      <c r="AK131" s="132">
        <f t="shared" si="367"/>
        <v>0</v>
      </c>
      <c r="AL131" s="147">
        <f t="shared" si="368"/>
        <v>0</v>
      </c>
      <c r="AM131" s="158">
        <f t="shared" si="369"/>
        <v>0</v>
      </c>
      <c r="AN131" s="6">
        <v>0</v>
      </c>
      <c r="AO131" s="6">
        <v>0</v>
      </c>
      <c r="AP131" s="132">
        <f t="shared" si="370"/>
        <v>0</v>
      </c>
      <c r="AQ131" s="147">
        <f t="shared" si="371"/>
        <v>0</v>
      </c>
      <c r="AR131" s="158">
        <f t="shared" si="372"/>
        <v>0</v>
      </c>
      <c r="AS131" s="6">
        <v>0</v>
      </c>
      <c r="AT131" s="6">
        <v>0</v>
      </c>
      <c r="AU131" s="132">
        <f t="shared" si="373"/>
        <v>0</v>
      </c>
      <c r="AV131" s="147">
        <f t="shared" si="374"/>
        <v>0</v>
      </c>
      <c r="AW131" s="152">
        <f t="shared" si="375"/>
        <v>0</v>
      </c>
      <c r="AX131" s="153">
        <f t="shared" si="376"/>
        <v>0</v>
      </c>
    </row>
    <row r="132" spans="1:50" outlineLevel="1">
      <c r="B132" s="40" t="s">
        <v>81</v>
      </c>
      <c r="C132" s="52" t="s">
        <v>94</v>
      </c>
      <c r="D132" s="58">
        <v>0</v>
      </c>
      <c r="E132" s="57">
        <v>0</v>
      </c>
      <c r="F132" s="58">
        <v>0</v>
      </c>
      <c r="G132" s="132">
        <f t="shared" si="350"/>
        <v>0</v>
      </c>
      <c r="H132" s="157">
        <f t="shared" si="351"/>
        <v>0</v>
      </c>
      <c r="I132" s="58">
        <v>0</v>
      </c>
      <c r="J132" s="132">
        <f t="shared" si="352"/>
        <v>0</v>
      </c>
      <c r="K132" s="157">
        <f t="shared" si="353"/>
        <v>0</v>
      </c>
      <c r="L132" s="58">
        <v>0</v>
      </c>
      <c r="M132" s="132">
        <f t="shared" si="354"/>
        <v>0</v>
      </c>
      <c r="N132" s="157">
        <f t="shared" si="355"/>
        <v>0</v>
      </c>
      <c r="O132" s="58">
        <v>0</v>
      </c>
      <c r="P132" s="30"/>
      <c r="Q132" s="123"/>
      <c r="R132" s="58">
        <v>0</v>
      </c>
      <c r="S132" s="132">
        <f t="shared" si="356"/>
        <v>0</v>
      </c>
      <c r="T132" s="157">
        <f t="shared" si="357"/>
        <v>0</v>
      </c>
      <c r="U132" s="152">
        <f t="shared" si="358"/>
        <v>0</v>
      </c>
      <c r="V132" s="153">
        <f t="shared" si="359"/>
        <v>0</v>
      </c>
      <c r="X132" s="158">
        <f t="shared" si="360"/>
        <v>0</v>
      </c>
      <c r="Y132" s="6">
        <v>0</v>
      </c>
      <c r="Z132" s="6">
        <v>0</v>
      </c>
      <c r="AA132" s="132">
        <f t="shared" si="361"/>
        <v>0</v>
      </c>
      <c r="AB132" s="157">
        <f t="shared" si="362"/>
        <v>0</v>
      </c>
      <c r="AC132" s="158">
        <f t="shared" si="363"/>
        <v>0</v>
      </c>
      <c r="AD132" s="6">
        <v>0</v>
      </c>
      <c r="AE132" s="6">
        <v>0</v>
      </c>
      <c r="AF132" s="132">
        <f t="shared" si="364"/>
        <v>0</v>
      </c>
      <c r="AG132" s="147">
        <f t="shared" si="365"/>
        <v>0</v>
      </c>
      <c r="AH132" s="158">
        <f t="shared" si="366"/>
        <v>0</v>
      </c>
      <c r="AI132" s="6">
        <v>0</v>
      </c>
      <c r="AJ132" s="6">
        <v>0</v>
      </c>
      <c r="AK132" s="132">
        <f t="shared" si="367"/>
        <v>0</v>
      </c>
      <c r="AL132" s="147">
        <f t="shared" si="368"/>
        <v>0</v>
      </c>
      <c r="AM132" s="158">
        <f t="shared" si="369"/>
        <v>0</v>
      </c>
      <c r="AN132" s="6">
        <v>0</v>
      </c>
      <c r="AO132" s="6">
        <v>0</v>
      </c>
      <c r="AP132" s="132">
        <f t="shared" si="370"/>
        <v>0</v>
      </c>
      <c r="AQ132" s="147">
        <f t="shared" si="371"/>
        <v>0</v>
      </c>
      <c r="AR132" s="158">
        <f t="shared" si="372"/>
        <v>0</v>
      </c>
      <c r="AS132" s="6">
        <v>0</v>
      </c>
      <c r="AT132" s="6">
        <v>0</v>
      </c>
      <c r="AU132" s="132">
        <f t="shared" si="373"/>
        <v>0</v>
      </c>
      <c r="AV132" s="147">
        <f t="shared" si="374"/>
        <v>0</v>
      </c>
      <c r="AW132" s="152">
        <f t="shared" si="375"/>
        <v>0</v>
      </c>
      <c r="AX132" s="153">
        <f t="shared" si="376"/>
        <v>0</v>
      </c>
    </row>
    <row r="133" spans="1:50" s="43" customFormat="1" outlineLevel="1">
      <c r="A133"/>
      <c r="B133" s="40" t="s">
        <v>82</v>
      </c>
      <c r="C133" s="52" t="s">
        <v>94</v>
      </c>
      <c r="D133" s="58">
        <v>0</v>
      </c>
      <c r="E133" s="57">
        <v>2</v>
      </c>
      <c r="F133" s="58">
        <v>0</v>
      </c>
      <c r="G133" s="132">
        <f t="shared" si="350"/>
        <v>2</v>
      </c>
      <c r="H133" s="157">
        <f t="shared" si="351"/>
        <v>0</v>
      </c>
      <c r="I133" s="58">
        <v>0</v>
      </c>
      <c r="J133" s="132">
        <f t="shared" si="352"/>
        <v>2</v>
      </c>
      <c r="K133" s="157">
        <f t="shared" si="353"/>
        <v>0</v>
      </c>
      <c r="L133" s="58">
        <v>0</v>
      </c>
      <c r="M133" s="132">
        <f t="shared" si="354"/>
        <v>2</v>
      </c>
      <c r="N133" s="157">
        <f t="shared" si="355"/>
        <v>0</v>
      </c>
      <c r="O133" s="58">
        <v>0</v>
      </c>
      <c r="P133" s="117"/>
      <c r="Q133" s="120"/>
      <c r="R133" s="58">
        <v>0</v>
      </c>
      <c r="S133" s="132">
        <f t="shared" si="356"/>
        <v>2</v>
      </c>
      <c r="T133" s="157">
        <f t="shared" si="357"/>
        <v>0</v>
      </c>
      <c r="U133" s="152">
        <f t="shared" si="358"/>
        <v>0</v>
      </c>
      <c r="V133" s="153">
        <f t="shared" si="359"/>
        <v>0</v>
      </c>
      <c r="W133"/>
      <c r="X133" s="158">
        <f t="shared" si="360"/>
        <v>0</v>
      </c>
      <c r="Y133" s="6">
        <v>0</v>
      </c>
      <c r="Z133" s="6">
        <v>0</v>
      </c>
      <c r="AA133" s="132">
        <f t="shared" si="361"/>
        <v>2</v>
      </c>
      <c r="AB133" s="157">
        <f t="shared" si="362"/>
        <v>0</v>
      </c>
      <c r="AC133" s="158">
        <f t="shared" si="363"/>
        <v>0</v>
      </c>
      <c r="AD133" s="6">
        <v>0</v>
      </c>
      <c r="AE133" s="6">
        <v>0</v>
      </c>
      <c r="AF133" s="132">
        <f t="shared" si="364"/>
        <v>2</v>
      </c>
      <c r="AG133" s="147">
        <f t="shared" si="365"/>
        <v>0</v>
      </c>
      <c r="AH133" s="158">
        <f t="shared" si="366"/>
        <v>0</v>
      </c>
      <c r="AI133" s="6">
        <v>0</v>
      </c>
      <c r="AJ133" s="6">
        <v>0</v>
      </c>
      <c r="AK133" s="132">
        <f t="shared" si="367"/>
        <v>2</v>
      </c>
      <c r="AL133" s="147">
        <f t="shared" si="368"/>
        <v>0</v>
      </c>
      <c r="AM133" s="158">
        <f t="shared" si="369"/>
        <v>0</v>
      </c>
      <c r="AN133" s="6">
        <v>0</v>
      </c>
      <c r="AO133" s="6">
        <v>0</v>
      </c>
      <c r="AP133" s="132">
        <f t="shared" si="370"/>
        <v>2</v>
      </c>
      <c r="AQ133" s="147">
        <f t="shared" si="371"/>
        <v>0</v>
      </c>
      <c r="AR133" s="158">
        <f t="shared" si="372"/>
        <v>0</v>
      </c>
      <c r="AS133" s="6">
        <v>0</v>
      </c>
      <c r="AT133" s="6">
        <v>0</v>
      </c>
      <c r="AU133" s="132">
        <f t="shared" si="373"/>
        <v>2</v>
      </c>
      <c r="AV133" s="147">
        <f t="shared" si="374"/>
        <v>0</v>
      </c>
      <c r="AW133" s="152">
        <f t="shared" si="375"/>
        <v>0</v>
      </c>
      <c r="AX133" s="153">
        <f t="shared" si="376"/>
        <v>0</v>
      </c>
    </row>
    <row r="134" spans="1:50" s="43" customFormat="1" outlineLevel="1">
      <c r="A134"/>
      <c r="B134" s="40" t="s">
        <v>83</v>
      </c>
      <c r="C134" s="52" t="s">
        <v>94</v>
      </c>
      <c r="D134" s="58">
        <v>0</v>
      </c>
      <c r="E134" s="57">
        <v>0</v>
      </c>
      <c r="F134" s="58">
        <v>0</v>
      </c>
      <c r="G134" s="132">
        <f t="shared" si="350"/>
        <v>0</v>
      </c>
      <c r="H134" s="157">
        <f t="shared" si="351"/>
        <v>0</v>
      </c>
      <c r="I134" s="58">
        <v>0</v>
      </c>
      <c r="J134" s="132">
        <f t="shared" si="352"/>
        <v>0</v>
      </c>
      <c r="K134" s="157">
        <f t="shared" si="353"/>
        <v>0</v>
      </c>
      <c r="L134" s="58">
        <v>0</v>
      </c>
      <c r="M134" s="132">
        <f t="shared" si="354"/>
        <v>0</v>
      </c>
      <c r="N134" s="157">
        <f t="shared" si="355"/>
        <v>0</v>
      </c>
      <c r="O134" s="58">
        <v>0</v>
      </c>
      <c r="P134" s="117"/>
      <c r="Q134" s="120"/>
      <c r="R134" s="58">
        <v>0</v>
      </c>
      <c r="S134" s="132">
        <f t="shared" si="356"/>
        <v>0</v>
      </c>
      <c r="T134" s="157">
        <f t="shared" si="357"/>
        <v>0</v>
      </c>
      <c r="U134" s="152">
        <f t="shared" si="358"/>
        <v>0</v>
      </c>
      <c r="V134" s="153">
        <f t="shared" si="359"/>
        <v>0</v>
      </c>
      <c r="W134"/>
      <c r="X134" s="158">
        <f t="shared" si="360"/>
        <v>0</v>
      </c>
      <c r="Y134" s="6">
        <v>0</v>
      </c>
      <c r="Z134" s="6">
        <v>0</v>
      </c>
      <c r="AA134" s="132">
        <f t="shared" si="361"/>
        <v>0</v>
      </c>
      <c r="AB134" s="157">
        <f t="shared" si="362"/>
        <v>0</v>
      </c>
      <c r="AC134" s="158">
        <f t="shared" si="363"/>
        <v>0</v>
      </c>
      <c r="AD134" s="6">
        <v>0</v>
      </c>
      <c r="AE134" s="6">
        <v>0</v>
      </c>
      <c r="AF134" s="132">
        <f t="shared" si="364"/>
        <v>0</v>
      </c>
      <c r="AG134" s="147">
        <f t="shared" si="365"/>
        <v>0</v>
      </c>
      <c r="AH134" s="158">
        <f t="shared" si="366"/>
        <v>0</v>
      </c>
      <c r="AI134" s="6">
        <v>0</v>
      </c>
      <c r="AJ134" s="6">
        <v>0</v>
      </c>
      <c r="AK134" s="132">
        <f t="shared" si="367"/>
        <v>0</v>
      </c>
      <c r="AL134" s="147">
        <f t="shared" si="368"/>
        <v>0</v>
      </c>
      <c r="AM134" s="158">
        <f t="shared" si="369"/>
        <v>0</v>
      </c>
      <c r="AN134" s="6">
        <v>0</v>
      </c>
      <c r="AO134" s="6">
        <v>0</v>
      </c>
      <c r="AP134" s="132">
        <f t="shared" si="370"/>
        <v>0</v>
      </c>
      <c r="AQ134" s="147">
        <f t="shared" si="371"/>
        <v>0</v>
      </c>
      <c r="AR134" s="158">
        <f t="shared" si="372"/>
        <v>0</v>
      </c>
      <c r="AS134" s="6">
        <v>0</v>
      </c>
      <c r="AT134" s="6">
        <v>0</v>
      </c>
      <c r="AU134" s="132">
        <f t="shared" si="373"/>
        <v>0</v>
      </c>
      <c r="AV134" s="147">
        <f t="shared" si="374"/>
        <v>0</v>
      </c>
      <c r="AW134" s="152">
        <f t="shared" si="375"/>
        <v>0</v>
      </c>
      <c r="AX134" s="153">
        <f t="shared" si="376"/>
        <v>0</v>
      </c>
    </row>
    <row r="135" spans="1:50" outlineLevel="1">
      <c r="B135" s="40" t="s">
        <v>84</v>
      </c>
      <c r="C135" s="52" t="s">
        <v>94</v>
      </c>
      <c r="D135" s="58">
        <v>0</v>
      </c>
      <c r="E135" s="57">
        <v>4</v>
      </c>
      <c r="F135" s="58">
        <v>0</v>
      </c>
      <c r="G135" s="132">
        <f t="shared" si="350"/>
        <v>4</v>
      </c>
      <c r="H135" s="157">
        <f t="shared" si="351"/>
        <v>0</v>
      </c>
      <c r="I135" s="58">
        <v>0</v>
      </c>
      <c r="J135" s="132">
        <f t="shared" si="352"/>
        <v>4</v>
      </c>
      <c r="K135" s="157">
        <f t="shared" si="353"/>
        <v>0</v>
      </c>
      <c r="L135" s="58">
        <v>0</v>
      </c>
      <c r="M135" s="132">
        <f t="shared" si="354"/>
        <v>4</v>
      </c>
      <c r="N135" s="157">
        <f t="shared" si="355"/>
        <v>0</v>
      </c>
      <c r="O135" s="58">
        <v>0</v>
      </c>
      <c r="P135" s="30"/>
      <c r="Q135" s="123"/>
      <c r="R135" s="58">
        <v>0</v>
      </c>
      <c r="S135" s="132">
        <f t="shared" si="356"/>
        <v>4</v>
      </c>
      <c r="T135" s="157">
        <f t="shared" si="357"/>
        <v>0</v>
      </c>
      <c r="U135" s="152">
        <f t="shared" si="358"/>
        <v>0</v>
      </c>
      <c r="V135" s="153">
        <f t="shared" si="359"/>
        <v>0</v>
      </c>
      <c r="X135" s="158">
        <f t="shared" si="360"/>
        <v>0</v>
      </c>
      <c r="Y135" s="6">
        <v>0</v>
      </c>
      <c r="Z135" s="6">
        <v>0</v>
      </c>
      <c r="AA135" s="132">
        <f t="shared" si="361"/>
        <v>4</v>
      </c>
      <c r="AB135" s="157">
        <f t="shared" si="362"/>
        <v>0</v>
      </c>
      <c r="AC135" s="158">
        <f t="shared" si="363"/>
        <v>0</v>
      </c>
      <c r="AD135" s="6">
        <v>0</v>
      </c>
      <c r="AE135" s="6">
        <v>0</v>
      </c>
      <c r="AF135" s="132">
        <f t="shared" si="364"/>
        <v>4</v>
      </c>
      <c r="AG135" s="147">
        <f t="shared" si="365"/>
        <v>0</v>
      </c>
      <c r="AH135" s="158">
        <f t="shared" si="366"/>
        <v>0</v>
      </c>
      <c r="AI135" s="6">
        <v>0</v>
      </c>
      <c r="AJ135" s="6">
        <v>0</v>
      </c>
      <c r="AK135" s="132">
        <f t="shared" si="367"/>
        <v>4</v>
      </c>
      <c r="AL135" s="147">
        <f t="shared" si="368"/>
        <v>0</v>
      </c>
      <c r="AM135" s="158">
        <f t="shared" si="369"/>
        <v>0</v>
      </c>
      <c r="AN135" s="6">
        <v>0</v>
      </c>
      <c r="AO135" s="6">
        <v>0</v>
      </c>
      <c r="AP135" s="132">
        <f t="shared" si="370"/>
        <v>4</v>
      </c>
      <c r="AQ135" s="147">
        <f t="shared" si="371"/>
        <v>0</v>
      </c>
      <c r="AR135" s="158">
        <f t="shared" si="372"/>
        <v>0</v>
      </c>
      <c r="AS135" s="6">
        <v>0</v>
      </c>
      <c r="AT135" s="6">
        <v>0</v>
      </c>
      <c r="AU135" s="132">
        <f t="shared" si="373"/>
        <v>4</v>
      </c>
      <c r="AV135" s="147">
        <f t="shared" si="374"/>
        <v>0</v>
      </c>
      <c r="AW135" s="152">
        <f t="shared" si="375"/>
        <v>0</v>
      </c>
      <c r="AX135" s="153">
        <f t="shared" si="376"/>
        <v>0</v>
      </c>
    </row>
    <row r="136" spans="1:50" s="43" customFormat="1" outlineLevel="1">
      <c r="A136"/>
      <c r="B136" s="40" t="s">
        <v>86</v>
      </c>
      <c r="C136" s="52" t="s">
        <v>94</v>
      </c>
      <c r="D136" s="58">
        <v>0</v>
      </c>
      <c r="E136" s="57">
        <v>6</v>
      </c>
      <c r="F136" s="58">
        <v>0</v>
      </c>
      <c r="G136" s="132">
        <f t="shared" si="350"/>
        <v>6</v>
      </c>
      <c r="H136" s="157">
        <f t="shared" si="351"/>
        <v>0</v>
      </c>
      <c r="I136" s="58">
        <v>0</v>
      </c>
      <c r="J136" s="132">
        <f t="shared" si="352"/>
        <v>6</v>
      </c>
      <c r="K136" s="157">
        <f t="shared" si="353"/>
        <v>0</v>
      </c>
      <c r="L136" s="58">
        <v>0</v>
      </c>
      <c r="M136" s="132">
        <f t="shared" si="354"/>
        <v>6</v>
      </c>
      <c r="N136" s="157">
        <f t="shared" si="355"/>
        <v>0</v>
      </c>
      <c r="O136" s="58">
        <v>1</v>
      </c>
      <c r="P136" s="117"/>
      <c r="Q136" s="120"/>
      <c r="R136" s="58">
        <v>1</v>
      </c>
      <c r="S136" s="132">
        <f t="shared" si="356"/>
        <v>7</v>
      </c>
      <c r="T136" s="157">
        <f t="shared" si="357"/>
        <v>0.16666666666666666</v>
      </c>
      <c r="U136" s="152">
        <f t="shared" si="358"/>
        <v>1</v>
      </c>
      <c r="V136" s="153">
        <f t="shared" si="359"/>
        <v>3.9289877625411807E-2</v>
      </c>
      <c r="W136"/>
      <c r="X136" s="158">
        <f t="shared" si="360"/>
        <v>0</v>
      </c>
      <c r="Y136" s="6">
        <v>0</v>
      </c>
      <c r="Z136" s="6">
        <v>0</v>
      </c>
      <c r="AA136" s="132">
        <f t="shared" si="361"/>
        <v>7</v>
      </c>
      <c r="AB136" s="157">
        <f t="shared" si="362"/>
        <v>0</v>
      </c>
      <c r="AC136" s="158">
        <f t="shared" si="363"/>
        <v>0</v>
      </c>
      <c r="AD136" s="6">
        <v>0</v>
      </c>
      <c r="AE136" s="6">
        <v>0</v>
      </c>
      <c r="AF136" s="132">
        <f t="shared" si="364"/>
        <v>7</v>
      </c>
      <c r="AG136" s="147">
        <f t="shared" si="365"/>
        <v>0</v>
      </c>
      <c r="AH136" s="158">
        <f t="shared" si="366"/>
        <v>0</v>
      </c>
      <c r="AI136" s="6">
        <v>0</v>
      </c>
      <c r="AJ136" s="6">
        <v>0</v>
      </c>
      <c r="AK136" s="132">
        <f t="shared" si="367"/>
        <v>7</v>
      </c>
      <c r="AL136" s="147">
        <f t="shared" si="368"/>
        <v>0</v>
      </c>
      <c r="AM136" s="158">
        <f t="shared" si="369"/>
        <v>0</v>
      </c>
      <c r="AN136" s="6">
        <v>0</v>
      </c>
      <c r="AO136" s="6">
        <v>0</v>
      </c>
      <c r="AP136" s="132">
        <f t="shared" si="370"/>
        <v>7</v>
      </c>
      <c r="AQ136" s="147">
        <f t="shared" si="371"/>
        <v>0</v>
      </c>
      <c r="AR136" s="158">
        <f t="shared" si="372"/>
        <v>0</v>
      </c>
      <c r="AS136" s="6">
        <v>0</v>
      </c>
      <c r="AT136" s="6">
        <v>0</v>
      </c>
      <c r="AU136" s="132">
        <f t="shared" si="373"/>
        <v>7</v>
      </c>
      <c r="AV136" s="147">
        <f t="shared" si="374"/>
        <v>0</v>
      </c>
      <c r="AW136" s="152">
        <f t="shared" si="375"/>
        <v>0</v>
      </c>
      <c r="AX136" s="153">
        <f t="shared" si="376"/>
        <v>0</v>
      </c>
    </row>
    <row r="137" spans="1:50" outlineLevel="1">
      <c r="B137" s="40" t="s">
        <v>87</v>
      </c>
      <c r="C137" s="52" t="s">
        <v>94</v>
      </c>
      <c r="D137" s="58">
        <v>0</v>
      </c>
      <c r="E137" s="57">
        <v>0</v>
      </c>
      <c r="F137" s="58">
        <v>0</v>
      </c>
      <c r="G137" s="132">
        <f t="shared" si="350"/>
        <v>0</v>
      </c>
      <c r="H137" s="157">
        <f t="shared" si="351"/>
        <v>0</v>
      </c>
      <c r="I137" s="58">
        <v>1</v>
      </c>
      <c r="J137" s="132">
        <f t="shared" si="352"/>
        <v>1</v>
      </c>
      <c r="K137" s="157">
        <f t="shared" si="353"/>
        <v>0</v>
      </c>
      <c r="L137" s="58">
        <v>0</v>
      </c>
      <c r="M137" s="132">
        <f t="shared" si="354"/>
        <v>1</v>
      </c>
      <c r="N137" s="157">
        <f t="shared" si="355"/>
        <v>0</v>
      </c>
      <c r="O137" s="58">
        <v>0</v>
      </c>
      <c r="P137" s="30"/>
      <c r="Q137" s="123"/>
      <c r="R137" s="58">
        <v>0</v>
      </c>
      <c r="S137" s="132">
        <f t="shared" si="356"/>
        <v>1</v>
      </c>
      <c r="T137" s="157">
        <f t="shared" si="357"/>
        <v>0</v>
      </c>
      <c r="U137" s="152">
        <f t="shared" si="358"/>
        <v>1</v>
      </c>
      <c r="V137" s="153">
        <f t="shared" si="359"/>
        <v>0</v>
      </c>
      <c r="X137" s="158">
        <f t="shared" si="360"/>
        <v>0</v>
      </c>
      <c r="Y137" s="6">
        <v>0</v>
      </c>
      <c r="Z137" s="6">
        <v>0</v>
      </c>
      <c r="AA137" s="132">
        <f t="shared" si="361"/>
        <v>1</v>
      </c>
      <c r="AB137" s="157">
        <f t="shared" si="362"/>
        <v>0</v>
      </c>
      <c r="AC137" s="158">
        <f t="shared" si="363"/>
        <v>0</v>
      </c>
      <c r="AD137" s="6">
        <v>0</v>
      </c>
      <c r="AE137" s="6">
        <v>0</v>
      </c>
      <c r="AF137" s="132">
        <f t="shared" si="364"/>
        <v>1</v>
      </c>
      <c r="AG137" s="147">
        <f t="shared" si="365"/>
        <v>0</v>
      </c>
      <c r="AH137" s="158">
        <f t="shared" si="366"/>
        <v>0</v>
      </c>
      <c r="AI137" s="6">
        <v>0</v>
      </c>
      <c r="AJ137" s="6">
        <v>0</v>
      </c>
      <c r="AK137" s="132">
        <f t="shared" si="367"/>
        <v>1</v>
      </c>
      <c r="AL137" s="147">
        <f t="shared" si="368"/>
        <v>0</v>
      </c>
      <c r="AM137" s="158">
        <f t="shared" si="369"/>
        <v>0</v>
      </c>
      <c r="AN137" s="6">
        <v>0</v>
      </c>
      <c r="AO137" s="6">
        <v>0</v>
      </c>
      <c r="AP137" s="132">
        <f t="shared" si="370"/>
        <v>1</v>
      </c>
      <c r="AQ137" s="147">
        <f t="shared" si="371"/>
        <v>0</v>
      </c>
      <c r="AR137" s="158">
        <f t="shared" si="372"/>
        <v>0</v>
      </c>
      <c r="AS137" s="6">
        <v>0</v>
      </c>
      <c r="AT137" s="6">
        <v>0</v>
      </c>
      <c r="AU137" s="132">
        <f t="shared" si="373"/>
        <v>1</v>
      </c>
      <c r="AV137" s="147">
        <f t="shared" si="374"/>
        <v>0</v>
      </c>
      <c r="AW137" s="152">
        <f t="shared" si="375"/>
        <v>0</v>
      </c>
      <c r="AX137" s="153">
        <f t="shared" si="376"/>
        <v>0</v>
      </c>
    </row>
    <row r="138" spans="1:50" ht="15" customHeight="1" outlineLevel="1">
      <c r="B138" s="40" t="s">
        <v>88</v>
      </c>
      <c r="C138" s="52" t="s">
        <v>94</v>
      </c>
      <c r="D138" s="202">
        <v>0</v>
      </c>
      <c r="E138" s="57">
        <v>0</v>
      </c>
      <c r="F138" s="58">
        <v>0</v>
      </c>
      <c r="G138" s="132">
        <f t="shared" si="350"/>
        <v>0</v>
      </c>
      <c r="H138" s="157">
        <f t="shared" si="351"/>
        <v>0</v>
      </c>
      <c r="I138" s="58">
        <v>0</v>
      </c>
      <c r="J138" s="132">
        <f t="shared" si="352"/>
        <v>0</v>
      </c>
      <c r="K138" s="157">
        <f t="shared" si="353"/>
        <v>0</v>
      </c>
      <c r="L138" s="58">
        <v>0</v>
      </c>
      <c r="M138" s="132">
        <f t="shared" si="354"/>
        <v>0</v>
      </c>
      <c r="N138" s="157">
        <f t="shared" si="355"/>
        <v>0</v>
      </c>
      <c r="O138" s="58">
        <v>0</v>
      </c>
      <c r="P138" s="30"/>
      <c r="Q138" s="123"/>
      <c r="R138" s="58">
        <v>0</v>
      </c>
      <c r="S138" s="132">
        <f t="shared" si="356"/>
        <v>0</v>
      </c>
      <c r="T138" s="157">
        <f t="shared" si="357"/>
        <v>0</v>
      </c>
      <c r="U138" s="152">
        <f t="shared" si="358"/>
        <v>0</v>
      </c>
      <c r="V138" s="153">
        <f t="shared" si="359"/>
        <v>0</v>
      </c>
      <c r="X138" s="158">
        <f t="shared" si="360"/>
        <v>0</v>
      </c>
      <c r="Y138" s="6">
        <v>0</v>
      </c>
      <c r="Z138" s="6">
        <v>0</v>
      </c>
      <c r="AA138" s="132">
        <f t="shared" si="361"/>
        <v>0</v>
      </c>
      <c r="AB138" s="157">
        <f t="shared" si="362"/>
        <v>0</v>
      </c>
      <c r="AC138" s="158">
        <f t="shared" si="363"/>
        <v>0</v>
      </c>
      <c r="AD138" s="6">
        <v>0</v>
      </c>
      <c r="AE138" s="6">
        <v>0</v>
      </c>
      <c r="AF138" s="132">
        <f t="shared" si="364"/>
        <v>0</v>
      </c>
      <c r="AG138" s="147">
        <f t="shared" si="365"/>
        <v>0</v>
      </c>
      <c r="AH138" s="158">
        <f t="shared" si="366"/>
        <v>0</v>
      </c>
      <c r="AI138" s="6">
        <v>0</v>
      </c>
      <c r="AJ138" s="6">
        <v>0</v>
      </c>
      <c r="AK138" s="132">
        <f t="shared" si="367"/>
        <v>0</v>
      </c>
      <c r="AL138" s="147">
        <f t="shared" si="368"/>
        <v>0</v>
      </c>
      <c r="AM138" s="158">
        <f t="shared" si="369"/>
        <v>0</v>
      </c>
      <c r="AN138" s="6">
        <v>0</v>
      </c>
      <c r="AO138" s="6">
        <v>0</v>
      </c>
      <c r="AP138" s="132">
        <f t="shared" si="370"/>
        <v>0</v>
      </c>
      <c r="AQ138" s="147">
        <f t="shared" si="371"/>
        <v>0</v>
      </c>
      <c r="AR138" s="158">
        <f t="shared" si="372"/>
        <v>0</v>
      </c>
      <c r="AS138" s="6">
        <v>0</v>
      </c>
      <c r="AT138" s="6">
        <v>0</v>
      </c>
      <c r="AU138" s="132">
        <f t="shared" si="373"/>
        <v>0</v>
      </c>
      <c r="AV138" s="147">
        <f t="shared" si="374"/>
        <v>0</v>
      </c>
      <c r="AW138" s="152">
        <f t="shared" si="375"/>
        <v>0</v>
      </c>
      <c r="AX138" s="153">
        <f t="shared" si="376"/>
        <v>0</v>
      </c>
    </row>
    <row r="139" spans="1:50" ht="15" customHeight="1" outlineLevel="1">
      <c r="B139" s="339" t="s">
        <v>95</v>
      </c>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62"/>
    </row>
    <row r="140" spans="1:50" ht="15" customHeight="1" outlineLevel="1">
      <c r="B140" s="40" t="s">
        <v>114</v>
      </c>
      <c r="C140" s="38" t="s">
        <v>94</v>
      </c>
      <c r="D140" s="159">
        <f>SUM(D125:D138)</f>
        <v>1</v>
      </c>
      <c r="E140" s="160">
        <f>SUM(E125:E138)</f>
        <v>56</v>
      </c>
      <c r="F140" s="159">
        <f>SUM(F125:F138)</f>
        <v>-2</v>
      </c>
      <c r="G140" s="209">
        <f>SUM(G125:G138)</f>
        <v>54</v>
      </c>
      <c r="H140" s="156">
        <f>IFERROR((G140-E140)/E140,0)</f>
        <v>-3.5714285714285712E-2</v>
      </c>
      <c r="I140" s="210">
        <f>SUM(I125:I138)</f>
        <v>4</v>
      </c>
      <c r="J140" s="210">
        <f>SUM(J125:J138)</f>
        <v>58</v>
      </c>
      <c r="K140" s="156">
        <f t="shared" ref="K140" si="377">IFERROR((J140-G140)/G140,0)</f>
        <v>7.407407407407407E-2</v>
      </c>
      <c r="L140" s="210">
        <f>SUM(L125:L138)</f>
        <v>1</v>
      </c>
      <c r="M140" s="137">
        <f>SUM(M125:M138)</f>
        <v>59</v>
      </c>
      <c r="N140" s="211">
        <f t="shared" ref="N140" si="378">IFERROR((M140-J140)/J140,0)</f>
        <v>1.7241379310344827E-2</v>
      </c>
      <c r="O140" s="160">
        <f>SUM(O125:O138)</f>
        <v>1</v>
      </c>
      <c r="P140" s="124"/>
      <c r="Q140" s="125"/>
      <c r="R140" s="159">
        <f>SUM(R125:R138)</f>
        <v>1</v>
      </c>
      <c r="S140" s="137">
        <f>SUM(S125:S138)</f>
        <v>60</v>
      </c>
      <c r="T140" s="211">
        <f t="shared" ref="T140" si="379">IFERROR((S140-M140)/M140,0)</f>
        <v>1.6949152542372881E-2</v>
      </c>
      <c r="U140" s="210">
        <f>SUM(U125:U138)</f>
        <v>5</v>
      </c>
      <c r="V140" s="153">
        <f>IFERROR((S140/E140)^(1/4)-1,0)</f>
        <v>1.7397827309224789E-2</v>
      </c>
      <c r="X140" s="210">
        <f>SUM(X125:X138)</f>
        <v>1</v>
      </c>
      <c r="Y140" s="210">
        <f>SUM(Y125:Y138)</f>
        <v>1</v>
      </c>
      <c r="Z140" s="210">
        <f>SUM(Z125:Z138)</f>
        <v>0</v>
      </c>
      <c r="AA140" s="137">
        <f>SUM(AA125:AA138)</f>
        <v>61</v>
      </c>
      <c r="AB140" s="156">
        <f>IFERROR((AA140-S140)/S140,0)</f>
        <v>1.6666666666666666E-2</v>
      </c>
      <c r="AC140" s="159">
        <f>SUM(AC125:AC138)</f>
        <v>1</v>
      </c>
      <c r="AD140" s="209">
        <f>SUM(AD125:AD138)</f>
        <v>1</v>
      </c>
      <c r="AE140" s="210">
        <f>SUM(AE125:AE138)</f>
        <v>0</v>
      </c>
      <c r="AF140" s="210">
        <f>SUM(AF125:AF138)</f>
        <v>62</v>
      </c>
      <c r="AG140" s="149">
        <f t="shared" ref="AG140" si="380">IFERROR((AF140-AA140)/AA140,0)</f>
        <v>1.6393442622950821E-2</v>
      </c>
      <c r="AH140" s="210">
        <f>SUM(AH125:AH138)</f>
        <v>1</v>
      </c>
      <c r="AI140" s="210">
        <f>SUM(AI125:AI138)</f>
        <v>1</v>
      </c>
      <c r="AJ140" s="210">
        <f>SUM(AJ125:AJ138)</f>
        <v>0</v>
      </c>
      <c r="AK140" s="210">
        <f>SUM(AK125:AK138)</f>
        <v>63</v>
      </c>
      <c r="AL140" s="149">
        <f t="shared" ref="AL140" si="381">IFERROR((AK140-AF140)/AF140,0)</f>
        <v>1.6129032258064516E-2</v>
      </c>
      <c r="AM140" s="210">
        <f>SUM(AM125:AM138)</f>
        <v>1</v>
      </c>
      <c r="AN140" s="137">
        <f>SUM(AN125:AN138)</f>
        <v>1</v>
      </c>
      <c r="AO140" s="209">
        <f>SUM(AO125:AO138)</f>
        <v>0</v>
      </c>
      <c r="AP140" s="137">
        <f>SUM(AP125:AP138)</f>
        <v>64</v>
      </c>
      <c r="AQ140" s="212">
        <f t="shared" ref="AQ140" si="382">IFERROR((AP140-AK140)/AK140,0)</f>
        <v>1.5873015873015872E-2</v>
      </c>
      <c r="AR140" s="159">
        <f>SUM(AR125:AR138)</f>
        <v>1</v>
      </c>
      <c r="AS140" s="137">
        <f>SUM(AS125:AS138)</f>
        <v>1</v>
      </c>
      <c r="AT140" s="137">
        <f>SUM(AT125:AT138)</f>
        <v>0</v>
      </c>
      <c r="AU140" s="137">
        <f>SUM(AU125:AU138)</f>
        <v>65</v>
      </c>
      <c r="AV140" s="212">
        <f t="shared" ref="AV140" si="383">IFERROR((AU140-AP140)/AP140,0)</f>
        <v>1.5625E-2</v>
      </c>
      <c r="AW140" s="210">
        <f>SUM(AW125:AW138)</f>
        <v>5</v>
      </c>
      <c r="AX140" s="153">
        <f t="shared" ref="AX140" si="384">IFERROR((AU140/AA140)^(1/4)-1,0)</f>
        <v>1.6005082323391484E-2</v>
      </c>
    </row>
    <row r="141" spans="1:50" ht="15" customHeight="1"/>
    <row r="142" spans="1:50" ht="15.6">
      <c r="B142" s="332" t="s">
        <v>100</v>
      </c>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2"/>
      <c r="AP142" s="332"/>
      <c r="AQ142" s="332"/>
      <c r="AR142" s="332"/>
      <c r="AS142" s="332"/>
      <c r="AT142" s="332"/>
      <c r="AU142" s="332"/>
      <c r="AV142" s="332"/>
      <c r="AW142" s="332"/>
      <c r="AX142" s="332"/>
    </row>
    <row r="143" spans="1:50" ht="5.45" customHeight="1" outlineLevel="1">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row>
    <row r="144" spans="1:50" outlineLevel="1">
      <c r="B144" s="364"/>
      <c r="C144" s="344" t="s">
        <v>93</v>
      </c>
      <c r="D144" s="347" t="s">
        <v>106</v>
      </c>
      <c r="E144" s="348"/>
      <c r="F144" s="348"/>
      <c r="G144" s="348"/>
      <c r="H144" s="348"/>
      <c r="I144" s="348"/>
      <c r="J144" s="348"/>
      <c r="K144" s="348"/>
      <c r="L144" s="348"/>
      <c r="M144" s="348"/>
      <c r="N144" s="348"/>
      <c r="O144" s="348"/>
      <c r="P144" s="348"/>
      <c r="Q144" s="349"/>
      <c r="R144" s="347"/>
      <c r="S144" s="348"/>
      <c r="T144" s="349"/>
      <c r="U144" s="355" t="str">
        <f xml:space="preserve"> D145&amp;" - "&amp;R145</f>
        <v>2019 - 2023</v>
      </c>
      <c r="V144" s="356"/>
      <c r="X144" s="347" t="s">
        <v>107</v>
      </c>
      <c r="Y144" s="348"/>
      <c r="Z144" s="348"/>
      <c r="AA144" s="348"/>
      <c r="AB144" s="348"/>
      <c r="AC144" s="348"/>
      <c r="AD144" s="348"/>
      <c r="AE144" s="348"/>
      <c r="AF144" s="348"/>
      <c r="AG144" s="348"/>
      <c r="AH144" s="348"/>
      <c r="AI144" s="348"/>
      <c r="AJ144" s="348"/>
      <c r="AK144" s="348"/>
      <c r="AL144" s="348"/>
      <c r="AM144" s="348"/>
      <c r="AN144" s="348"/>
      <c r="AO144" s="348"/>
      <c r="AP144" s="348"/>
      <c r="AQ144" s="348"/>
      <c r="AR144" s="348"/>
      <c r="AS144" s="348"/>
      <c r="AT144" s="348"/>
      <c r="AU144" s="348"/>
      <c r="AV144" s="348"/>
      <c r="AW144" s="348"/>
      <c r="AX144" s="349"/>
    </row>
    <row r="145" spans="1:50" outlineLevel="1">
      <c r="B145" s="365"/>
      <c r="C145" s="345"/>
      <c r="D145" s="347">
        <f>$C$3-5</f>
        <v>2019</v>
      </c>
      <c r="E145" s="349"/>
      <c r="F145" s="347">
        <f>$C$3-4</f>
        <v>2020</v>
      </c>
      <c r="G145" s="348"/>
      <c r="H145" s="349"/>
      <c r="I145" s="347">
        <f>$C$3-3</f>
        <v>2021</v>
      </c>
      <c r="J145" s="348"/>
      <c r="K145" s="349"/>
      <c r="L145" s="347">
        <f>$C$3-2</f>
        <v>2022</v>
      </c>
      <c r="M145" s="348"/>
      <c r="N145" s="349"/>
      <c r="O145" s="347" t="str">
        <f>$C$3-1&amp;""&amp;" ("&amp;"Σεπ"&amp;")"</f>
        <v>2023 (Σεπ)</v>
      </c>
      <c r="P145" s="348"/>
      <c r="Q145" s="349"/>
      <c r="R145" s="347">
        <f>$C$3-1</f>
        <v>2023</v>
      </c>
      <c r="S145" s="348"/>
      <c r="T145" s="349"/>
      <c r="U145" s="357"/>
      <c r="V145" s="358"/>
      <c r="X145" s="347">
        <f>$C$3</f>
        <v>2024</v>
      </c>
      <c r="Y145" s="348"/>
      <c r="Z145" s="348"/>
      <c r="AA145" s="348"/>
      <c r="AB145" s="349"/>
      <c r="AC145" s="347">
        <f>$C$3+1</f>
        <v>2025</v>
      </c>
      <c r="AD145" s="348"/>
      <c r="AE145" s="348"/>
      <c r="AF145" s="348"/>
      <c r="AG145" s="349"/>
      <c r="AH145" s="347">
        <f>$C$3+2</f>
        <v>2026</v>
      </c>
      <c r="AI145" s="348"/>
      <c r="AJ145" s="348"/>
      <c r="AK145" s="348"/>
      <c r="AL145" s="349"/>
      <c r="AM145" s="347">
        <f>$C$3+3</f>
        <v>2027</v>
      </c>
      <c r="AN145" s="348"/>
      <c r="AO145" s="348"/>
      <c r="AP145" s="348"/>
      <c r="AQ145" s="349"/>
      <c r="AR145" s="347">
        <f>$C$3+4</f>
        <v>2028</v>
      </c>
      <c r="AS145" s="348"/>
      <c r="AT145" s="348"/>
      <c r="AU145" s="348"/>
      <c r="AV145" s="349"/>
      <c r="AW145" s="337" t="str">
        <f>X145&amp;" - "&amp;AR145</f>
        <v>2024 - 2028</v>
      </c>
      <c r="AX145" s="363"/>
    </row>
    <row r="146" spans="1:50" ht="43.5" outlineLevel="1">
      <c r="B146" s="366"/>
      <c r="C146" s="346"/>
      <c r="D146" s="54" t="s">
        <v>108</v>
      </c>
      <c r="E146" s="55" t="s">
        <v>109</v>
      </c>
      <c r="F146" s="54" t="s">
        <v>108</v>
      </c>
      <c r="G146" s="9" t="s">
        <v>109</v>
      </c>
      <c r="H146" s="55" t="s">
        <v>110</v>
      </c>
      <c r="I146" s="54" t="s">
        <v>108</v>
      </c>
      <c r="J146" s="9" t="s">
        <v>109</v>
      </c>
      <c r="K146" s="55" t="s">
        <v>110</v>
      </c>
      <c r="L146" s="54" t="s">
        <v>108</v>
      </c>
      <c r="M146" s="9" t="s">
        <v>109</v>
      </c>
      <c r="N146" s="55" t="s">
        <v>110</v>
      </c>
      <c r="O146" s="54" t="s">
        <v>108</v>
      </c>
      <c r="P146" s="9" t="s">
        <v>109</v>
      </c>
      <c r="Q146" s="55" t="s">
        <v>110</v>
      </c>
      <c r="R146" s="54" t="s">
        <v>108</v>
      </c>
      <c r="S146" s="9" t="s">
        <v>109</v>
      </c>
      <c r="T146" s="55" t="s">
        <v>110</v>
      </c>
      <c r="U146" s="9" t="s">
        <v>111</v>
      </c>
      <c r="V146" s="48" t="s">
        <v>112</v>
      </c>
      <c r="X146" s="54" t="s">
        <v>124</v>
      </c>
      <c r="Y146" s="87" t="s">
        <v>125</v>
      </c>
      <c r="Z146" s="87" t="s">
        <v>126</v>
      </c>
      <c r="AA146" s="9" t="s">
        <v>127</v>
      </c>
      <c r="AB146" s="55" t="s">
        <v>110</v>
      </c>
      <c r="AC146" s="54" t="s">
        <v>124</v>
      </c>
      <c r="AD146" s="87" t="s">
        <v>125</v>
      </c>
      <c r="AE146" s="87" t="s">
        <v>126</v>
      </c>
      <c r="AF146" s="9" t="s">
        <v>127</v>
      </c>
      <c r="AG146" s="55" t="s">
        <v>110</v>
      </c>
      <c r="AH146" s="54" t="s">
        <v>124</v>
      </c>
      <c r="AI146" s="87" t="s">
        <v>125</v>
      </c>
      <c r="AJ146" s="87" t="s">
        <v>126</v>
      </c>
      <c r="AK146" s="9" t="s">
        <v>127</v>
      </c>
      <c r="AL146" s="55" t="s">
        <v>110</v>
      </c>
      <c r="AM146" s="54" t="s">
        <v>124</v>
      </c>
      <c r="AN146" s="87" t="s">
        <v>125</v>
      </c>
      <c r="AO146" s="87" t="s">
        <v>126</v>
      </c>
      <c r="AP146" s="9" t="s">
        <v>127</v>
      </c>
      <c r="AQ146" s="55" t="s">
        <v>110</v>
      </c>
      <c r="AR146" s="54" t="s">
        <v>124</v>
      </c>
      <c r="AS146" s="87" t="s">
        <v>125</v>
      </c>
      <c r="AT146" s="87" t="s">
        <v>126</v>
      </c>
      <c r="AU146" s="9" t="s">
        <v>127</v>
      </c>
      <c r="AV146" s="55" t="s">
        <v>110</v>
      </c>
      <c r="AW146" s="54" t="s">
        <v>111</v>
      </c>
      <c r="AX146" s="281" t="s">
        <v>112</v>
      </c>
    </row>
    <row r="147" spans="1:50" outlineLevel="1">
      <c r="B147" s="40" t="s">
        <v>74</v>
      </c>
      <c r="C147" s="52" t="s">
        <v>94</v>
      </c>
      <c r="D147" s="58">
        <v>0</v>
      </c>
      <c r="E147" s="57">
        <v>0</v>
      </c>
      <c r="F147" s="58">
        <v>0</v>
      </c>
      <c r="G147" s="132">
        <f t="shared" ref="G147" si="385">E147+F147</f>
        <v>0</v>
      </c>
      <c r="H147" s="157">
        <f t="shared" ref="H147" si="386">IFERROR((G147-E147)/E147,0)</f>
        <v>0</v>
      </c>
      <c r="I147" s="58">
        <v>0</v>
      </c>
      <c r="J147" s="132">
        <f t="shared" ref="J147" si="387">G147+I147</f>
        <v>0</v>
      </c>
      <c r="K147" s="157">
        <f t="shared" ref="K147" si="388">IFERROR((J147-G147)/G147,0)</f>
        <v>0</v>
      </c>
      <c r="L147" s="58">
        <v>0</v>
      </c>
      <c r="M147" s="132">
        <f t="shared" ref="M147" si="389">J147+L147</f>
        <v>0</v>
      </c>
      <c r="N147" s="157">
        <f t="shared" ref="N147" si="390">IFERROR((M147-J147)/J147,0)</f>
        <v>0</v>
      </c>
      <c r="O147" s="58">
        <v>1</v>
      </c>
      <c r="P147" s="30"/>
      <c r="Q147" s="123"/>
      <c r="R147" s="58">
        <v>1</v>
      </c>
      <c r="S147" s="132">
        <f t="shared" ref="S147" si="391">M147+R147</f>
        <v>1</v>
      </c>
      <c r="T147" s="157">
        <f t="shared" ref="T147" si="392">IFERROR((S147-M147)/M147,0)</f>
        <v>0</v>
      </c>
      <c r="U147" s="152">
        <f t="shared" ref="U147" si="393">D147+F147+I147+L147+R147</f>
        <v>1</v>
      </c>
      <c r="V147" s="153">
        <f t="shared" ref="V147" si="394">IFERROR((S147/E147)^(1/4)-1,0)</f>
        <v>0</v>
      </c>
      <c r="X147" s="158">
        <f>Y147+Z147</f>
        <v>0</v>
      </c>
      <c r="Y147" s="6">
        <v>0</v>
      </c>
      <c r="Z147" s="6">
        <v>0</v>
      </c>
      <c r="AA147" s="132">
        <f t="shared" ref="AA147" si="395">S147+X147</f>
        <v>1</v>
      </c>
      <c r="AB147" s="157">
        <f t="shared" ref="AB147" si="396">IFERROR((AA147-S147)/S147,0)</f>
        <v>0</v>
      </c>
      <c r="AC147" s="158">
        <f>AD147+AE147</f>
        <v>0</v>
      </c>
      <c r="AD147" s="6">
        <v>0</v>
      </c>
      <c r="AE147" s="6">
        <v>0</v>
      </c>
      <c r="AF147" s="132">
        <f t="shared" ref="AF147" si="397">AA147+AC147</f>
        <v>1</v>
      </c>
      <c r="AG147" s="147">
        <f t="shared" ref="AG147" si="398">IFERROR((AF147-AA147)/AA147,0)</f>
        <v>0</v>
      </c>
      <c r="AH147" s="158">
        <f>AI147+AJ147</f>
        <v>0</v>
      </c>
      <c r="AI147" s="6">
        <v>0</v>
      </c>
      <c r="AJ147" s="6">
        <v>0</v>
      </c>
      <c r="AK147" s="132">
        <f t="shared" ref="AK147" si="399">AF147+AH147</f>
        <v>1</v>
      </c>
      <c r="AL147" s="147">
        <f t="shared" ref="AL147" si="400">IFERROR((AK147-AF147)/AF147,0)</f>
        <v>0</v>
      </c>
      <c r="AM147" s="158">
        <f>AN147+AO147</f>
        <v>0</v>
      </c>
      <c r="AN147" s="6">
        <v>0</v>
      </c>
      <c r="AO147" s="6">
        <v>0</v>
      </c>
      <c r="AP147" s="132">
        <f t="shared" ref="AP147" si="401">AK147+AM147</f>
        <v>1</v>
      </c>
      <c r="AQ147" s="147">
        <f t="shared" ref="AQ147" si="402">IFERROR((AP147-AK147)/AK147,0)</f>
        <v>0</v>
      </c>
      <c r="AR147" s="158">
        <f>AS147+AT147</f>
        <v>0</v>
      </c>
      <c r="AS147" s="6">
        <v>0</v>
      </c>
      <c r="AT147" s="6">
        <v>0</v>
      </c>
      <c r="AU147" s="132">
        <f t="shared" ref="AU147" si="403">AP147+AR147</f>
        <v>1</v>
      </c>
      <c r="AV147" s="147">
        <f t="shared" ref="AV147" si="404">IFERROR((AU147-AP147)/AP147,0)</f>
        <v>0</v>
      </c>
      <c r="AW147" s="152">
        <f t="shared" ref="AW147" si="405">X147+AC147+AH147+AM147+AR147</f>
        <v>0</v>
      </c>
      <c r="AX147" s="153">
        <f t="shared" ref="AX147" si="406">IFERROR((AU147/AA147)^(1/4)-1,0)</f>
        <v>0</v>
      </c>
    </row>
    <row r="148" spans="1:50" outlineLevel="1">
      <c r="B148" s="40" t="s">
        <v>75</v>
      </c>
      <c r="C148" s="52" t="s">
        <v>94</v>
      </c>
      <c r="D148" s="58">
        <v>0</v>
      </c>
      <c r="E148" s="57">
        <v>0</v>
      </c>
      <c r="F148" s="58">
        <v>2</v>
      </c>
      <c r="G148" s="132">
        <f t="shared" ref="G148:G160" si="407">E148+F148</f>
        <v>2</v>
      </c>
      <c r="H148" s="157">
        <f t="shared" ref="H148:H160" si="408">IFERROR((G148-E148)/E148,0)</f>
        <v>0</v>
      </c>
      <c r="I148" s="58">
        <v>1</v>
      </c>
      <c r="J148" s="132">
        <f t="shared" ref="J148:J160" si="409">G148+I148</f>
        <v>3</v>
      </c>
      <c r="K148" s="157">
        <f t="shared" ref="K148:K160" si="410">IFERROR((J148-G148)/G148,0)</f>
        <v>0.5</v>
      </c>
      <c r="L148" s="58">
        <v>1</v>
      </c>
      <c r="M148" s="132">
        <f t="shared" ref="M148:M160" si="411">J148+L148</f>
        <v>4</v>
      </c>
      <c r="N148" s="157">
        <f t="shared" ref="N148:N160" si="412">IFERROR((M148-J148)/J148,0)</f>
        <v>0.33333333333333331</v>
      </c>
      <c r="O148" s="58">
        <v>0</v>
      </c>
      <c r="P148" s="30"/>
      <c r="Q148" s="123"/>
      <c r="R148" s="58">
        <v>0</v>
      </c>
      <c r="S148" s="132">
        <f t="shared" ref="S148:S160" si="413">M148+R148</f>
        <v>4</v>
      </c>
      <c r="T148" s="157">
        <f t="shared" ref="T148:T160" si="414">IFERROR((S148-M148)/M148,0)</f>
        <v>0</v>
      </c>
      <c r="U148" s="152">
        <f t="shared" ref="U148:U160" si="415">D148+F148+I148+L148+R148</f>
        <v>4</v>
      </c>
      <c r="V148" s="153">
        <f t="shared" ref="V148:V160" si="416">IFERROR((S148/E148)^(1/4)-1,0)</f>
        <v>0</v>
      </c>
      <c r="X148" s="158">
        <f t="shared" ref="X148:X160" si="417">Y148+Z148</f>
        <v>0</v>
      </c>
      <c r="Y148" s="6">
        <v>0</v>
      </c>
      <c r="Z148" s="6">
        <v>0</v>
      </c>
      <c r="AA148" s="132">
        <f t="shared" ref="AA148:AA160" si="418">S148+X148</f>
        <v>4</v>
      </c>
      <c r="AB148" s="157">
        <f t="shared" ref="AB148:AB160" si="419">IFERROR((AA148-S148)/S148,0)</f>
        <v>0</v>
      </c>
      <c r="AC148" s="158">
        <f t="shared" ref="AC148:AC160" si="420">AD148+AE148</f>
        <v>0</v>
      </c>
      <c r="AD148" s="6">
        <v>0</v>
      </c>
      <c r="AE148" s="6">
        <v>0</v>
      </c>
      <c r="AF148" s="132">
        <f t="shared" ref="AF148:AF160" si="421">AA148+AC148</f>
        <v>4</v>
      </c>
      <c r="AG148" s="147">
        <f t="shared" ref="AG148:AG160" si="422">IFERROR((AF148-AA148)/AA148,0)</f>
        <v>0</v>
      </c>
      <c r="AH148" s="158">
        <f t="shared" ref="AH148:AH160" si="423">AI148+AJ148</f>
        <v>0</v>
      </c>
      <c r="AI148" s="6">
        <v>0</v>
      </c>
      <c r="AJ148" s="6">
        <v>0</v>
      </c>
      <c r="AK148" s="132">
        <f t="shared" ref="AK148:AK160" si="424">AF148+AH148</f>
        <v>4</v>
      </c>
      <c r="AL148" s="147">
        <f t="shared" ref="AL148:AL160" si="425">IFERROR((AK148-AF148)/AF148,0)</f>
        <v>0</v>
      </c>
      <c r="AM148" s="158">
        <f t="shared" ref="AM148:AM160" si="426">AN148+AO148</f>
        <v>0</v>
      </c>
      <c r="AN148" s="6">
        <v>0</v>
      </c>
      <c r="AO148" s="6">
        <v>0</v>
      </c>
      <c r="AP148" s="132">
        <f t="shared" ref="AP148:AP160" si="427">AK148+AM148</f>
        <v>4</v>
      </c>
      <c r="AQ148" s="147">
        <f t="shared" ref="AQ148:AQ160" si="428">IFERROR((AP148-AK148)/AK148,0)</f>
        <v>0</v>
      </c>
      <c r="AR148" s="158">
        <f t="shared" ref="AR148:AR160" si="429">AS148+AT148</f>
        <v>0</v>
      </c>
      <c r="AS148" s="6">
        <v>0</v>
      </c>
      <c r="AT148" s="6">
        <v>0</v>
      </c>
      <c r="AU148" s="132">
        <f t="shared" ref="AU148:AU160" si="430">AP148+AR148</f>
        <v>4</v>
      </c>
      <c r="AV148" s="147">
        <f t="shared" ref="AV148:AV160" si="431">IFERROR((AU148-AP148)/AP148,0)</f>
        <v>0</v>
      </c>
      <c r="AW148" s="152">
        <f t="shared" ref="AW148:AW160" si="432">X148+AC148+AH148+AM148+AR148</f>
        <v>0</v>
      </c>
      <c r="AX148" s="153">
        <f t="shared" ref="AX148:AX160" si="433">IFERROR((AU148/AA148)^(1/4)-1,0)</f>
        <v>0</v>
      </c>
    </row>
    <row r="149" spans="1:50" outlineLevel="1">
      <c r="B149" s="40" t="s">
        <v>76</v>
      </c>
      <c r="C149" s="52" t="s">
        <v>94</v>
      </c>
      <c r="D149" s="58">
        <v>0</v>
      </c>
      <c r="E149" s="57">
        <v>0</v>
      </c>
      <c r="F149" s="58">
        <v>0</v>
      </c>
      <c r="G149" s="132">
        <f t="shared" si="407"/>
        <v>0</v>
      </c>
      <c r="H149" s="157">
        <f t="shared" si="408"/>
        <v>0</v>
      </c>
      <c r="I149" s="58">
        <v>0</v>
      </c>
      <c r="J149" s="132">
        <f t="shared" si="409"/>
        <v>0</v>
      </c>
      <c r="K149" s="157">
        <f t="shared" si="410"/>
        <v>0</v>
      </c>
      <c r="L149" s="58">
        <v>0</v>
      </c>
      <c r="M149" s="132">
        <f t="shared" si="411"/>
        <v>0</v>
      </c>
      <c r="N149" s="157">
        <f t="shared" si="412"/>
        <v>0</v>
      </c>
      <c r="O149" s="58">
        <v>0</v>
      </c>
      <c r="P149" s="30"/>
      <c r="Q149" s="123"/>
      <c r="R149" s="58">
        <v>0</v>
      </c>
      <c r="S149" s="132">
        <f t="shared" si="413"/>
        <v>0</v>
      </c>
      <c r="T149" s="157">
        <f t="shared" si="414"/>
        <v>0</v>
      </c>
      <c r="U149" s="152">
        <f t="shared" si="415"/>
        <v>0</v>
      </c>
      <c r="V149" s="153">
        <f t="shared" si="416"/>
        <v>0</v>
      </c>
      <c r="X149" s="158">
        <f t="shared" si="417"/>
        <v>0</v>
      </c>
      <c r="Y149" s="6">
        <v>0</v>
      </c>
      <c r="Z149" s="6">
        <v>0</v>
      </c>
      <c r="AA149" s="132">
        <f t="shared" si="418"/>
        <v>0</v>
      </c>
      <c r="AB149" s="157">
        <f t="shared" si="419"/>
        <v>0</v>
      </c>
      <c r="AC149" s="158">
        <f t="shared" si="420"/>
        <v>0</v>
      </c>
      <c r="AD149" s="6">
        <v>0</v>
      </c>
      <c r="AE149" s="6">
        <v>0</v>
      </c>
      <c r="AF149" s="132">
        <f t="shared" si="421"/>
        <v>0</v>
      </c>
      <c r="AG149" s="147">
        <f t="shared" si="422"/>
        <v>0</v>
      </c>
      <c r="AH149" s="158">
        <f t="shared" si="423"/>
        <v>0</v>
      </c>
      <c r="AI149" s="6">
        <v>0</v>
      </c>
      <c r="AJ149" s="6">
        <v>0</v>
      </c>
      <c r="AK149" s="132">
        <f t="shared" si="424"/>
        <v>0</v>
      </c>
      <c r="AL149" s="147">
        <f t="shared" si="425"/>
        <v>0</v>
      </c>
      <c r="AM149" s="158">
        <f t="shared" si="426"/>
        <v>0</v>
      </c>
      <c r="AN149" s="6">
        <v>0</v>
      </c>
      <c r="AO149" s="6">
        <v>0</v>
      </c>
      <c r="AP149" s="132">
        <f t="shared" si="427"/>
        <v>0</v>
      </c>
      <c r="AQ149" s="147">
        <f t="shared" si="428"/>
        <v>0</v>
      </c>
      <c r="AR149" s="158">
        <f t="shared" si="429"/>
        <v>0</v>
      </c>
      <c r="AS149" s="6">
        <v>0</v>
      </c>
      <c r="AT149" s="6">
        <v>0</v>
      </c>
      <c r="AU149" s="132">
        <f t="shared" si="430"/>
        <v>0</v>
      </c>
      <c r="AV149" s="147">
        <f t="shared" si="431"/>
        <v>0</v>
      </c>
      <c r="AW149" s="152">
        <f t="shared" si="432"/>
        <v>0</v>
      </c>
      <c r="AX149" s="153">
        <f t="shared" si="433"/>
        <v>0</v>
      </c>
    </row>
    <row r="150" spans="1:50" outlineLevel="1">
      <c r="B150" s="40" t="s">
        <v>77</v>
      </c>
      <c r="C150" s="52" t="s">
        <v>94</v>
      </c>
      <c r="D150" s="58">
        <v>0</v>
      </c>
      <c r="E150" s="57">
        <v>0</v>
      </c>
      <c r="F150" s="58">
        <v>0</v>
      </c>
      <c r="G150" s="132">
        <f t="shared" si="407"/>
        <v>0</v>
      </c>
      <c r="H150" s="157">
        <f t="shared" si="408"/>
        <v>0</v>
      </c>
      <c r="I150" s="58">
        <v>0</v>
      </c>
      <c r="J150" s="132">
        <f t="shared" si="409"/>
        <v>0</v>
      </c>
      <c r="K150" s="157">
        <f t="shared" si="410"/>
        <v>0</v>
      </c>
      <c r="L150" s="58">
        <v>0</v>
      </c>
      <c r="M150" s="132">
        <f t="shared" si="411"/>
        <v>0</v>
      </c>
      <c r="N150" s="157">
        <f t="shared" si="412"/>
        <v>0</v>
      </c>
      <c r="O150" s="58">
        <v>0</v>
      </c>
      <c r="P150" s="30"/>
      <c r="Q150" s="123"/>
      <c r="R150" s="58">
        <v>0</v>
      </c>
      <c r="S150" s="132">
        <f t="shared" si="413"/>
        <v>0</v>
      </c>
      <c r="T150" s="157">
        <f t="shared" si="414"/>
        <v>0</v>
      </c>
      <c r="U150" s="152">
        <f t="shared" si="415"/>
        <v>0</v>
      </c>
      <c r="V150" s="153">
        <f t="shared" si="416"/>
        <v>0</v>
      </c>
      <c r="X150" s="158">
        <f t="shared" si="417"/>
        <v>0</v>
      </c>
      <c r="Y150" s="6">
        <v>0</v>
      </c>
      <c r="Z150" s="6">
        <v>0</v>
      </c>
      <c r="AA150" s="132">
        <f t="shared" si="418"/>
        <v>0</v>
      </c>
      <c r="AB150" s="157">
        <f t="shared" si="419"/>
        <v>0</v>
      </c>
      <c r="AC150" s="158">
        <f t="shared" si="420"/>
        <v>0</v>
      </c>
      <c r="AD150" s="6">
        <v>0</v>
      </c>
      <c r="AE150" s="6">
        <v>0</v>
      </c>
      <c r="AF150" s="132">
        <f t="shared" si="421"/>
        <v>0</v>
      </c>
      <c r="AG150" s="147">
        <f t="shared" si="422"/>
        <v>0</v>
      </c>
      <c r="AH150" s="158">
        <f t="shared" si="423"/>
        <v>0</v>
      </c>
      <c r="AI150" s="6">
        <v>0</v>
      </c>
      <c r="AJ150" s="6">
        <v>0</v>
      </c>
      <c r="AK150" s="132">
        <f t="shared" si="424"/>
        <v>0</v>
      </c>
      <c r="AL150" s="147">
        <f t="shared" si="425"/>
        <v>0</v>
      </c>
      <c r="AM150" s="158">
        <f t="shared" si="426"/>
        <v>0</v>
      </c>
      <c r="AN150" s="6">
        <v>0</v>
      </c>
      <c r="AO150" s="6">
        <v>0</v>
      </c>
      <c r="AP150" s="132">
        <f t="shared" si="427"/>
        <v>0</v>
      </c>
      <c r="AQ150" s="147">
        <f t="shared" si="428"/>
        <v>0</v>
      </c>
      <c r="AR150" s="158">
        <f t="shared" si="429"/>
        <v>0</v>
      </c>
      <c r="AS150" s="6">
        <v>0</v>
      </c>
      <c r="AT150" s="6">
        <v>0</v>
      </c>
      <c r="AU150" s="132">
        <f t="shared" si="430"/>
        <v>0</v>
      </c>
      <c r="AV150" s="147">
        <f t="shared" si="431"/>
        <v>0</v>
      </c>
      <c r="AW150" s="152">
        <f t="shared" si="432"/>
        <v>0</v>
      </c>
      <c r="AX150" s="153">
        <f t="shared" si="433"/>
        <v>0</v>
      </c>
    </row>
    <row r="151" spans="1:50" outlineLevel="1">
      <c r="B151" s="40" t="s">
        <v>78</v>
      </c>
      <c r="C151" s="52" t="s">
        <v>94</v>
      </c>
      <c r="D151" s="58">
        <v>0</v>
      </c>
      <c r="E151" s="57">
        <v>0</v>
      </c>
      <c r="F151" s="58">
        <v>0</v>
      </c>
      <c r="G151" s="132">
        <f t="shared" si="407"/>
        <v>0</v>
      </c>
      <c r="H151" s="157">
        <f t="shared" si="408"/>
        <v>0</v>
      </c>
      <c r="I151" s="58">
        <v>0</v>
      </c>
      <c r="J151" s="132">
        <f t="shared" si="409"/>
        <v>0</v>
      </c>
      <c r="K151" s="157">
        <f t="shared" si="410"/>
        <v>0</v>
      </c>
      <c r="L151" s="58">
        <v>0</v>
      </c>
      <c r="M151" s="132">
        <f t="shared" si="411"/>
        <v>0</v>
      </c>
      <c r="N151" s="157">
        <f t="shared" si="412"/>
        <v>0</v>
      </c>
      <c r="O151" s="58">
        <v>0</v>
      </c>
      <c r="P151" s="30"/>
      <c r="Q151" s="123"/>
      <c r="R151" s="58">
        <v>0</v>
      </c>
      <c r="S151" s="132">
        <f t="shared" si="413"/>
        <v>0</v>
      </c>
      <c r="T151" s="157">
        <f t="shared" si="414"/>
        <v>0</v>
      </c>
      <c r="U151" s="152">
        <f t="shared" si="415"/>
        <v>0</v>
      </c>
      <c r="V151" s="153">
        <f t="shared" si="416"/>
        <v>0</v>
      </c>
      <c r="X151" s="158">
        <f t="shared" si="417"/>
        <v>0</v>
      </c>
      <c r="Y151" s="6">
        <v>0</v>
      </c>
      <c r="Z151" s="6">
        <v>0</v>
      </c>
      <c r="AA151" s="132">
        <f t="shared" si="418"/>
        <v>0</v>
      </c>
      <c r="AB151" s="157">
        <f t="shared" si="419"/>
        <v>0</v>
      </c>
      <c r="AC151" s="158">
        <f t="shared" si="420"/>
        <v>0</v>
      </c>
      <c r="AD151" s="6">
        <v>0</v>
      </c>
      <c r="AE151" s="6">
        <v>0</v>
      </c>
      <c r="AF151" s="132">
        <f t="shared" si="421"/>
        <v>0</v>
      </c>
      <c r="AG151" s="147">
        <f t="shared" si="422"/>
        <v>0</v>
      </c>
      <c r="AH151" s="158">
        <f t="shared" si="423"/>
        <v>0</v>
      </c>
      <c r="AI151" s="6">
        <v>0</v>
      </c>
      <c r="AJ151" s="6">
        <v>0</v>
      </c>
      <c r="AK151" s="132">
        <f t="shared" si="424"/>
        <v>0</v>
      </c>
      <c r="AL151" s="147">
        <f t="shared" si="425"/>
        <v>0</v>
      </c>
      <c r="AM151" s="158">
        <f t="shared" si="426"/>
        <v>0</v>
      </c>
      <c r="AN151" s="6">
        <v>0</v>
      </c>
      <c r="AO151" s="6">
        <v>0</v>
      </c>
      <c r="AP151" s="132">
        <f t="shared" si="427"/>
        <v>0</v>
      </c>
      <c r="AQ151" s="147">
        <f t="shared" si="428"/>
        <v>0</v>
      </c>
      <c r="AR151" s="158">
        <f t="shared" si="429"/>
        <v>0</v>
      </c>
      <c r="AS151" s="6">
        <v>0</v>
      </c>
      <c r="AT151" s="6">
        <v>0</v>
      </c>
      <c r="AU151" s="132">
        <f t="shared" si="430"/>
        <v>0</v>
      </c>
      <c r="AV151" s="147">
        <f t="shared" si="431"/>
        <v>0</v>
      </c>
      <c r="AW151" s="152">
        <f t="shared" si="432"/>
        <v>0</v>
      </c>
      <c r="AX151" s="153">
        <f t="shared" si="433"/>
        <v>0</v>
      </c>
    </row>
    <row r="152" spans="1:50" outlineLevel="1">
      <c r="B152" s="40" t="s">
        <v>79</v>
      </c>
      <c r="C152" s="52" t="s">
        <v>94</v>
      </c>
      <c r="D152" s="58">
        <v>0</v>
      </c>
      <c r="E152" s="57">
        <v>0</v>
      </c>
      <c r="F152" s="58">
        <v>0</v>
      </c>
      <c r="G152" s="132">
        <f t="shared" si="407"/>
        <v>0</v>
      </c>
      <c r="H152" s="157">
        <f t="shared" si="408"/>
        <v>0</v>
      </c>
      <c r="I152" s="58">
        <v>0</v>
      </c>
      <c r="J152" s="132">
        <f t="shared" si="409"/>
        <v>0</v>
      </c>
      <c r="K152" s="157">
        <f t="shared" si="410"/>
        <v>0</v>
      </c>
      <c r="L152" s="58">
        <v>0</v>
      </c>
      <c r="M152" s="132">
        <f t="shared" si="411"/>
        <v>0</v>
      </c>
      <c r="N152" s="157">
        <f t="shared" si="412"/>
        <v>0</v>
      </c>
      <c r="O152" s="58">
        <v>0</v>
      </c>
      <c r="P152" s="30"/>
      <c r="Q152" s="123"/>
      <c r="R152" s="58">
        <v>0</v>
      </c>
      <c r="S152" s="132">
        <f t="shared" si="413"/>
        <v>0</v>
      </c>
      <c r="T152" s="157">
        <f t="shared" si="414"/>
        <v>0</v>
      </c>
      <c r="U152" s="152">
        <f t="shared" si="415"/>
        <v>0</v>
      </c>
      <c r="V152" s="153">
        <f t="shared" si="416"/>
        <v>0</v>
      </c>
      <c r="X152" s="158">
        <f t="shared" si="417"/>
        <v>1</v>
      </c>
      <c r="Y152" s="6">
        <v>1</v>
      </c>
      <c r="Z152" s="6">
        <v>0</v>
      </c>
      <c r="AA152" s="132">
        <f t="shared" si="418"/>
        <v>1</v>
      </c>
      <c r="AB152" s="157">
        <f t="shared" si="419"/>
        <v>0</v>
      </c>
      <c r="AC152" s="158">
        <f t="shared" si="420"/>
        <v>0</v>
      </c>
      <c r="AD152" s="6">
        <v>0</v>
      </c>
      <c r="AE152" s="6">
        <v>0</v>
      </c>
      <c r="AF152" s="132">
        <f t="shared" si="421"/>
        <v>1</v>
      </c>
      <c r="AG152" s="147">
        <f t="shared" si="422"/>
        <v>0</v>
      </c>
      <c r="AH152" s="158">
        <f t="shared" si="423"/>
        <v>0</v>
      </c>
      <c r="AI152" s="6">
        <v>0</v>
      </c>
      <c r="AJ152" s="6">
        <v>0</v>
      </c>
      <c r="AK152" s="132">
        <f t="shared" si="424"/>
        <v>1</v>
      </c>
      <c r="AL152" s="147">
        <f t="shared" si="425"/>
        <v>0</v>
      </c>
      <c r="AM152" s="158">
        <f t="shared" si="426"/>
        <v>0</v>
      </c>
      <c r="AN152" s="6">
        <v>0</v>
      </c>
      <c r="AO152" s="6">
        <v>0</v>
      </c>
      <c r="AP152" s="132">
        <f t="shared" si="427"/>
        <v>1</v>
      </c>
      <c r="AQ152" s="147">
        <f t="shared" si="428"/>
        <v>0</v>
      </c>
      <c r="AR152" s="158">
        <f t="shared" si="429"/>
        <v>0</v>
      </c>
      <c r="AS152" s="6">
        <v>0</v>
      </c>
      <c r="AT152" s="6">
        <v>0</v>
      </c>
      <c r="AU152" s="132">
        <f t="shared" si="430"/>
        <v>1</v>
      </c>
      <c r="AV152" s="147">
        <f t="shared" si="431"/>
        <v>0</v>
      </c>
      <c r="AW152" s="152">
        <f t="shared" si="432"/>
        <v>1</v>
      </c>
      <c r="AX152" s="153">
        <f t="shared" si="433"/>
        <v>0</v>
      </c>
    </row>
    <row r="153" spans="1:50" outlineLevel="1">
      <c r="B153" s="40" t="s">
        <v>80</v>
      </c>
      <c r="C153" s="52" t="s">
        <v>94</v>
      </c>
      <c r="D153" s="58">
        <v>0</v>
      </c>
      <c r="E153" s="57">
        <v>0</v>
      </c>
      <c r="F153" s="58">
        <v>0</v>
      </c>
      <c r="G153" s="132">
        <f t="shared" si="407"/>
        <v>0</v>
      </c>
      <c r="H153" s="157">
        <f t="shared" si="408"/>
        <v>0</v>
      </c>
      <c r="I153" s="58">
        <v>0</v>
      </c>
      <c r="J153" s="132">
        <f t="shared" si="409"/>
        <v>0</v>
      </c>
      <c r="K153" s="157">
        <f t="shared" si="410"/>
        <v>0</v>
      </c>
      <c r="L153" s="58">
        <v>0</v>
      </c>
      <c r="M153" s="132">
        <f t="shared" si="411"/>
        <v>0</v>
      </c>
      <c r="N153" s="157">
        <f t="shared" si="412"/>
        <v>0</v>
      </c>
      <c r="O153" s="58">
        <v>0</v>
      </c>
      <c r="P153" s="30"/>
      <c r="Q153" s="123"/>
      <c r="R153" s="58">
        <v>0</v>
      </c>
      <c r="S153" s="132">
        <f t="shared" si="413"/>
        <v>0</v>
      </c>
      <c r="T153" s="157">
        <f t="shared" si="414"/>
        <v>0</v>
      </c>
      <c r="U153" s="152">
        <f t="shared" si="415"/>
        <v>0</v>
      </c>
      <c r="V153" s="153">
        <f t="shared" si="416"/>
        <v>0</v>
      </c>
      <c r="X153" s="158">
        <f t="shared" si="417"/>
        <v>0</v>
      </c>
      <c r="Y153" s="6">
        <v>0</v>
      </c>
      <c r="Z153" s="6">
        <v>0</v>
      </c>
      <c r="AA153" s="132">
        <f t="shared" si="418"/>
        <v>0</v>
      </c>
      <c r="AB153" s="157">
        <f t="shared" si="419"/>
        <v>0</v>
      </c>
      <c r="AC153" s="158">
        <f t="shared" si="420"/>
        <v>0</v>
      </c>
      <c r="AD153" s="6">
        <v>0</v>
      </c>
      <c r="AE153" s="6">
        <v>0</v>
      </c>
      <c r="AF153" s="132">
        <f t="shared" si="421"/>
        <v>0</v>
      </c>
      <c r="AG153" s="147">
        <f t="shared" si="422"/>
        <v>0</v>
      </c>
      <c r="AH153" s="158">
        <f t="shared" si="423"/>
        <v>0</v>
      </c>
      <c r="AI153" s="6">
        <v>0</v>
      </c>
      <c r="AJ153" s="6">
        <v>0</v>
      </c>
      <c r="AK153" s="132">
        <f t="shared" si="424"/>
        <v>0</v>
      </c>
      <c r="AL153" s="147">
        <f t="shared" si="425"/>
        <v>0</v>
      </c>
      <c r="AM153" s="158">
        <f t="shared" si="426"/>
        <v>0</v>
      </c>
      <c r="AN153" s="6">
        <v>0</v>
      </c>
      <c r="AO153" s="6">
        <v>0</v>
      </c>
      <c r="AP153" s="132">
        <f t="shared" si="427"/>
        <v>0</v>
      </c>
      <c r="AQ153" s="147">
        <f t="shared" si="428"/>
        <v>0</v>
      </c>
      <c r="AR153" s="158">
        <f t="shared" si="429"/>
        <v>0</v>
      </c>
      <c r="AS153" s="6">
        <v>0</v>
      </c>
      <c r="AT153" s="6">
        <v>0</v>
      </c>
      <c r="AU153" s="132">
        <f t="shared" si="430"/>
        <v>0</v>
      </c>
      <c r="AV153" s="147">
        <f t="shared" si="431"/>
        <v>0</v>
      </c>
      <c r="AW153" s="152">
        <f t="shared" si="432"/>
        <v>0</v>
      </c>
      <c r="AX153" s="153">
        <f t="shared" si="433"/>
        <v>0</v>
      </c>
    </row>
    <row r="154" spans="1:50" outlineLevel="1">
      <c r="B154" s="40" t="s">
        <v>81</v>
      </c>
      <c r="C154" s="52" t="s">
        <v>94</v>
      </c>
      <c r="D154" s="58">
        <v>0</v>
      </c>
      <c r="E154" s="57">
        <v>0</v>
      </c>
      <c r="F154" s="58">
        <v>0</v>
      </c>
      <c r="G154" s="132">
        <f t="shared" si="407"/>
        <v>0</v>
      </c>
      <c r="H154" s="157">
        <f t="shared" si="408"/>
        <v>0</v>
      </c>
      <c r="I154" s="58">
        <v>0</v>
      </c>
      <c r="J154" s="132">
        <f t="shared" si="409"/>
        <v>0</v>
      </c>
      <c r="K154" s="157">
        <f t="shared" si="410"/>
        <v>0</v>
      </c>
      <c r="L154" s="58">
        <v>0</v>
      </c>
      <c r="M154" s="132">
        <f t="shared" si="411"/>
        <v>0</v>
      </c>
      <c r="N154" s="157">
        <f t="shared" si="412"/>
        <v>0</v>
      </c>
      <c r="O154" s="58">
        <v>0</v>
      </c>
      <c r="P154" s="30"/>
      <c r="Q154" s="123"/>
      <c r="R154" s="58">
        <v>0</v>
      </c>
      <c r="S154" s="132">
        <f t="shared" si="413"/>
        <v>0</v>
      </c>
      <c r="T154" s="157">
        <f t="shared" si="414"/>
        <v>0</v>
      </c>
      <c r="U154" s="152">
        <f t="shared" si="415"/>
        <v>0</v>
      </c>
      <c r="V154" s="153">
        <f t="shared" si="416"/>
        <v>0</v>
      </c>
      <c r="X154" s="158">
        <f t="shared" si="417"/>
        <v>0</v>
      </c>
      <c r="Y154" s="6">
        <v>0</v>
      </c>
      <c r="Z154" s="6">
        <v>0</v>
      </c>
      <c r="AA154" s="132">
        <f t="shared" si="418"/>
        <v>0</v>
      </c>
      <c r="AB154" s="157">
        <f t="shared" si="419"/>
        <v>0</v>
      </c>
      <c r="AC154" s="158">
        <f t="shared" si="420"/>
        <v>0</v>
      </c>
      <c r="AD154" s="6">
        <v>0</v>
      </c>
      <c r="AE154" s="6">
        <v>0</v>
      </c>
      <c r="AF154" s="132">
        <f t="shared" si="421"/>
        <v>0</v>
      </c>
      <c r="AG154" s="147">
        <f t="shared" si="422"/>
        <v>0</v>
      </c>
      <c r="AH154" s="158">
        <f t="shared" si="423"/>
        <v>0</v>
      </c>
      <c r="AI154" s="6">
        <v>0</v>
      </c>
      <c r="AJ154" s="6">
        <v>0</v>
      </c>
      <c r="AK154" s="132">
        <f t="shared" si="424"/>
        <v>0</v>
      </c>
      <c r="AL154" s="147">
        <f t="shared" si="425"/>
        <v>0</v>
      </c>
      <c r="AM154" s="158">
        <f t="shared" si="426"/>
        <v>0</v>
      </c>
      <c r="AN154" s="6">
        <v>0</v>
      </c>
      <c r="AO154" s="6">
        <v>0</v>
      </c>
      <c r="AP154" s="132">
        <f t="shared" si="427"/>
        <v>0</v>
      </c>
      <c r="AQ154" s="147">
        <f t="shared" si="428"/>
        <v>0</v>
      </c>
      <c r="AR154" s="158">
        <f t="shared" si="429"/>
        <v>0</v>
      </c>
      <c r="AS154" s="6">
        <v>0</v>
      </c>
      <c r="AT154" s="6">
        <v>0</v>
      </c>
      <c r="AU154" s="132">
        <f t="shared" si="430"/>
        <v>0</v>
      </c>
      <c r="AV154" s="147">
        <f t="shared" si="431"/>
        <v>0</v>
      </c>
      <c r="AW154" s="152">
        <f t="shared" si="432"/>
        <v>0</v>
      </c>
      <c r="AX154" s="153">
        <f t="shared" si="433"/>
        <v>0</v>
      </c>
    </row>
    <row r="155" spans="1:50" s="43" customFormat="1" outlineLevel="1">
      <c r="A155"/>
      <c r="B155" s="40" t="s">
        <v>82</v>
      </c>
      <c r="C155" s="52" t="s">
        <v>94</v>
      </c>
      <c r="D155" s="58">
        <v>0</v>
      </c>
      <c r="E155" s="57">
        <v>0</v>
      </c>
      <c r="F155" s="58">
        <v>0</v>
      </c>
      <c r="G155" s="132">
        <f t="shared" si="407"/>
        <v>0</v>
      </c>
      <c r="H155" s="157">
        <f t="shared" si="408"/>
        <v>0</v>
      </c>
      <c r="I155" s="58">
        <v>1</v>
      </c>
      <c r="J155" s="132">
        <f t="shared" si="409"/>
        <v>1</v>
      </c>
      <c r="K155" s="157">
        <f t="shared" si="410"/>
        <v>0</v>
      </c>
      <c r="L155" s="58">
        <v>0</v>
      </c>
      <c r="M155" s="132">
        <f t="shared" si="411"/>
        <v>1</v>
      </c>
      <c r="N155" s="157">
        <f t="shared" si="412"/>
        <v>0</v>
      </c>
      <c r="O155" s="58">
        <v>0</v>
      </c>
      <c r="P155" s="117"/>
      <c r="Q155" s="120"/>
      <c r="R155" s="58">
        <v>0</v>
      </c>
      <c r="S155" s="132">
        <f t="shared" si="413"/>
        <v>1</v>
      </c>
      <c r="T155" s="157">
        <f t="shared" si="414"/>
        <v>0</v>
      </c>
      <c r="U155" s="152">
        <f t="shared" si="415"/>
        <v>1</v>
      </c>
      <c r="V155" s="153">
        <f t="shared" si="416"/>
        <v>0</v>
      </c>
      <c r="W155"/>
      <c r="X155" s="158">
        <f t="shared" si="417"/>
        <v>0</v>
      </c>
      <c r="Y155" s="6">
        <v>0</v>
      </c>
      <c r="Z155" s="6">
        <v>0</v>
      </c>
      <c r="AA155" s="132">
        <f t="shared" si="418"/>
        <v>1</v>
      </c>
      <c r="AB155" s="157">
        <f t="shared" si="419"/>
        <v>0</v>
      </c>
      <c r="AC155" s="158">
        <f t="shared" si="420"/>
        <v>0</v>
      </c>
      <c r="AD155" s="6">
        <v>0</v>
      </c>
      <c r="AE155" s="6">
        <v>0</v>
      </c>
      <c r="AF155" s="132">
        <f t="shared" si="421"/>
        <v>1</v>
      </c>
      <c r="AG155" s="147">
        <f t="shared" si="422"/>
        <v>0</v>
      </c>
      <c r="AH155" s="158">
        <f t="shared" si="423"/>
        <v>0</v>
      </c>
      <c r="AI155" s="6">
        <v>0</v>
      </c>
      <c r="AJ155" s="6">
        <v>0</v>
      </c>
      <c r="AK155" s="132">
        <f t="shared" si="424"/>
        <v>1</v>
      </c>
      <c r="AL155" s="147">
        <f t="shared" si="425"/>
        <v>0</v>
      </c>
      <c r="AM155" s="158">
        <f t="shared" si="426"/>
        <v>0</v>
      </c>
      <c r="AN155" s="6">
        <v>0</v>
      </c>
      <c r="AO155" s="6">
        <v>0</v>
      </c>
      <c r="AP155" s="132">
        <f t="shared" si="427"/>
        <v>1</v>
      </c>
      <c r="AQ155" s="147">
        <f t="shared" si="428"/>
        <v>0</v>
      </c>
      <c r="AR155" s="158">
        <f t="shared" si="429"/>
        <v>0</v>
      </c>
      <c r="AS155" s="6">
        <v>0</v>
      </c>
      <c r="AT155" s="6">
        <v>0</v>
      </c>
      <c r="AU155" s="132">
        <f t="shared" si="430"/>
        <v>1</v>
      </c>
      <c r="AV155" s="147">
        <f t="shared" si="431"/>
        <v>0</v>
      </c>
      <c r="AW155" s="152">
        <f t="shared" si="432"/>
        <v>0</v>
      </c>
      <c r="AX155" s="153">
        <f t="shared" si="433"/>
        <v>0</v>
      </c>
    </row>
    <row r="156" spans="1:50" s="43" customFormat="1" outlineLevel="1">
      <c r="A156"/>
      <c r="B156" s="40" t="s">
        <v>83</v>
      </c>
      <c r="C156" s="52" t="s">
        <v>94</v>
      </c>
      <c r="D156" s="58">
        <v>0</v>
      </c>
      <c r="E156" s="57">
        <v>0</v>
      </c>
      <c r="F156" s="58">
        <v>1</v>
      </c>
      <c r="G156" s="132">
        <f t="shared" si="407"/>
        <v>1</v>
      </c>
      <c r="H156" s="157">
        <f t="shared" si="408"/>
        <v>0</v>
      </c>
      <c r="I156" s="58">
        <v>0</v>
      </c>
      <c r="J156" s="132">
        <f t="shared" si="409"/>
        <v>1</v>
      </c>
      <c r="K156" s="157">
        <f t="shared" si="410"/>
        <v>0</v>
      </c>
      <c r="L156" s="58">
        <v>0</v>
      </c>
      <c r="M156" s="132">
        <f t="shared" si="411"/>
        <v>1</v>
      </c>
      <c r="N156" s="157">
        <f t="shared" si="412"/>
        <v>0</v>
      </c>
      <c r="O156" s="58">
        <v>0</v>
      </c>
      <c r="P156" s="117"/>
      <c r="Q156" s="120"/>
      <c r="R156" s="58">
        <v>0</v>
      </c>
      <c r="S156" s="132">
        <f t="shared" si="413"/>
        <v>1</v>
      </c>
      <c r="T156" s="157">
        <f t="shared" si="414"/>
        <v>0</v>
      </c>
      <c r="U156" s="152">
        <f t="shared" si="415"/>
        <v>1</v>
      </c>
      <c r="V156" s="153">
        <f t="shared" si="416"/>
        <v>0</v>
      </c>
      <c r="W156"/>
      <c r="X156" s="158">
        <f t="shared" si="417"/>
        <v>1</v>
      </c>
      <c r="Y156" s="6">
        <v>1</v>
      </c>
      <c r="Z156" s="6">
        <v>0</v>
      </c>
      <c r="AA156" s="132">
        <f t="shared" si="418"/>
        <v>2</v>
      </c>
      <c r="AB156" s="157">
        <f t="shared" si="419"/>
        <v>1</v>
      </c>
      <c r="AC156" s="158">
        <f t="shared" si="420"/>
        <v>0</v>
      </c>
      <c r="AD156" s="6">
        <v>0</v>
      </c>
      <c r="AE156" s="6">
        <v>0</v>
      </c>
      <c r="AF156" s="132">
        <f t="shared" si="421"/>
        <v>2</v>
      </c>
      <c r="AG156" s="147">
        <f t="shared" si="422"/>
        <v>0</v>
      </c>
      <c r="AH156" s="158">
        <f t="shared" si="423"/>
        <v>0</v>
      </c>
      <c r="AI156" s="6">
        <v>0</v>
      </c>
      <c r="AJ156" s="6">
        <v>0</v>
      </c>
      <c r="AK156" s="132">
        <f t="shared" si="424"/>
        <v>2</v>
      </c>
      <c r="AL156" s="147">
        <f t="shared" si="425"/>
        <v>0</v>
      </c>
      <c r="AM156" s="158">
        <f t="shared" si="426"/>
        <v>0</v>
      </c>
      <c r="AN156" s="6">
        <v>0</v>
      </c>
      <c r="AO156" s="6">
        <v>0</v>
      </c>
      <c r="AP156" s="132">
        <f t="shared" si="427"/>
        <v>2</v>
      </c>
      <c r="AQ156" s="147">
        <f t="shared" si="428"/>
        <v>0</v>
      </c>
      <c r="AR156" s="158">
        <f t="shared" si="429"/>
        <v>0</v>
      </c>
      <c r="AS156" s="6">
        <v>0</v>
      </c>
      <c r="AT156" s="6">
        <v>0</v>
      </c>
      <c r="AU156" s="132">
        <f t="shared" si="430"/>
        <v>2</v>
      </c>
      <c r="AV156" s="147">
        <f t="shared" si="431"/>
        <v>0</v>
      </c>
      <c r="AW156" s="152">
        <f t="shared" si="432"/>
        <v>1</v>
      </c>
      <c r="AX156" s="153">
        <f t="shared" si="433"/>
        <v>0</v>
      </c>
    </row>
    <row r="157" spans="1:50" outlineLevel="1">
      <c r="B157" s="40" t="s">
        <v>84</v>
      </c>
      <c r="C157" s="52" t="s">
        <v>94</v>
      </c>
      <c r="D157" s="58">
        <v>0</v>
      </c>
      <c r="E157" s="57">
        <v>0</v>
      </c>
      <c r="F157" s="58">
        <v>0</v>
      </c>
      <c r="G157" s="132">
        <f t="shared" si="407"/>
        <v>0</v>
      </c>
      <c r="H157" s="157">
        <f t="shared" si="408"/>
        <v>0</v>
      </c>
      <c r="I157" s="58">
        <v>0</v>
      </c>
      <c r="J157" s="132">
        <f t="shared" si="409"/>
        <v>0</v>
      </c>
      <c r="K157" s="157">
        <f t="shared" si="410"/>
        <v>0</v>
      </c>
      <c r="L157" s="58">
        <v>0</v>
      </c>
      <c r="M157" s="132">
        <f t="shared" si="411"/>
        <v>0</v>
      </c>
      <c r="N157" s="157">
        <f t="shared" si="412"/>
        <v>0</v>
      </c>
      <c r="O157" s="58">
        <v>0</v>
      </c>
      <c r="P157" s="30"/>
      <c r="Q157" s="123"/>
      <c r="R157" s="58">
        <v>0</v>
      </c>
      <c r="S157" s="132">
        <f t="shared" si="413"/>
        <v>0</v>
      </c>
      <c r="T157" s="157">
        <f t="shared" si="414"/>
        <v>0</v>
      </c>
      <c r="U157" s="152">
        <f t="shared" si="415"/>
        <v>0</v>
      </c>
      <c r="V157" s="153">
        <f t="shared" si="416"/>
        <v>0</v>
      </c>
      <c r="X157" s="158">
        <f t="shared" si="417"/>
        <v>0</v>
      </c>
      <c r="Y157" s="6">
        <v>0</v>
      </c>
      <c r="Z157" s="6">
        <v>0</v>
      </c>
      <c r="AA157" s="132">
        <f t="shared" si="418"/>
        <v>0</v>
      </c>
      <c r="AB157" s="157">
        <f t="shared" si="419"/>
        <v>0</v>
      </c>
      <c r="AC157" s="158">
        <f t="shared" si="420"/>
        <v>0</v>
      </c>
      <c r="AD157" s="6">
        <v>0</v>
      </c>
      <c r="AE157" s="6">
        <v>0</v>
      </c>
      <c r="AF157" s="132">
        <f t="shared" si="421"/>
        <v>0</v>
      </c>
      <c r="AG157" s="147">
        <f t="shared" si="422"/>
        <v>0</v>
      </c>
      <c r="AH157" s="158">
        <f t="shared" si="423"/>
        <v>0</v>
      </c>
      <c r="AI157" s="6">
        <v>0</v>
      </c>
      <c r="AJ157" s="6">
        <v>0</v>
      </c>
      <c r="AK157" s="132">
        <f t="shared" si="424"/>
        <v>0</v>
      </c>
      <c r="AL157" s="147">
        <f t="shared" si="425"/>
        <v>0</v>
      </c>
      <c r="AM157" s="158">
        <f t="shared" si="426"/>
        <v>0</v>
      </c>
      <c r="AN157" s="6">
        <v>0</v>
      </c>
      <c r="AO157" s="6">
        <v>0</v>
      </c>
      <c r="AP157" s="132">
        <f t="shared" si="427"/>
        <v>0</v>
      </c>
      <c r="AQ157" s="147">
        <f t="shared" si="428"/>
        <v>0</v>
      </c>
      <c r="AR157" s="158">
        <f t="shared" si="429"/>
        <v>0</v>
      </c>
      <c r="AS157" s="6">
        <v>0</v>
      </c>
      <c r="AT157" s="6">
        <v>0</v>
      </c>
      <c r="AU157" s="132">
        <f t="shared" si="430"/>
        <v>0</v>
      </c>
      <c r="AV157" s="147">
        <f t="shared" si="431"/>
        <v>0</v>
      </c>
      <c r="AW157" s="152">
        <f t="shared" si="432"/>
        <v>0</v>
      </c>
      <c r="AX157" s="153">
        <f t="shared" si="433"/>
        <v>0</v>
      </c>
    </row>
    <row r="158" spans="1:50" s="43" customFormat="1" outlineLevel="1">
      <c r="A158"/>
      <c r="B158" s="40" t="s">
        <v>86</v>
      </c>
      <c r="C158" s="52" t="s">
        <v>94</v>
      </c>
      <c r="D158" s="58">
        <v>0</v>
      </c>
      <c r="E158" s="57">
        <v>0</v>
      </c>
      <c r="F158" s="58">
        <v>0</v>
      </c>
      <c r="G158" s="132">
        <f t="shared" si="407"/>
        <v>0</v>
      </c>
      <c r="H158" s="157">
        <f t="shared" si="408"/>
        <v>0</v>
      </c>
      <c r="I158" s="58">
        <v>0</v>
      </c>
      <c r="J158" s="132">
        <f t="shared" si="409"/>
        <v>0</v>
      </c>
      <c r="K158" s="157">
        <f t="shared" si="410"/>
        <v>0</v>
      </c>
      <c r="L158" s="58">
        <v>0</v>
      </c>
      <c r="M158" s="132">
        <f t="shared" si="411"/>
        <v>0</v>
      </c>
      <c r="N158" s="157">
        <f t="shared" si="412"/>
        <v>0</v>
      </c>
      <c r="O158" s="58">
        <v>0</v>
      </c>
      <c r="P158" s="117"/>
      <c r="Q158" s="120"/>
      <c r="R158" s="58">
        <v>0</v>
      </c>
      <c r="S158" s="132">
        <f t="shared" si="413"/>
        <v>0</v>
      </c>
      <c r="T158" s="157">
        <f t="shared" si="414"/>
        <v>0</v>
      </c>
      <c r="U158" s="152">
        <f t="shared" si="415"/>
        <v>0</v>
      </c>
      <c r="V158" s="153">
        <f t="shared" si="416"/>
        <v>0</v>
      </c>
      <c r="W158"/>
      <c r="X158" s="158">
        <f t="shared" si="417"/>
        <v>0</v>
      </c>
      <c r="Y158" s="6">
        <v>0</v>
      </c>
      <c r="Z158" s="6">
        <v>0</v>
      </c>
      <c r="AA158" s="132">
        <f t="shared" si="418"/>
        <v>0</v>
      </c>
      <c r="AB158" s="157">
        <f t="shared" si="419"/>
        <v>0</v>
      </c>
      <c r="AC158" s="158">
        <f t="shared" si="420"/>
        <v>0</v>
      </c>
      <c r="AD158" s="6">
        <v>0</v>
      </c>
      <c r="AE158" s="6">
        <v>0</v>
      </c>
      <c r="AF158" s="132">
        <f t="shared" si="421"/>
        <v>0</v>
      </c>
      <c r="AG158" s="147">
        <f t="shared" si="422"/>
        <v>0</v>
      </c>
      <c r="AH158" s="158">
        <f t="shared" si="423"/>
        <v>0</v>
      </c>
      <c r="AI158" s="6">
        <v>0</v>
      </c>
      <c r="AJ158" s="6">
        <v>0</v>
      </c>
      <c r="AK158" s="132">
        <f t="shared" si="424"/>
        <v>0</v>
      </c>
      <c r="AL158" s="147">
        <f t="shared" si="425"/>
        <v>0</v>
      </c>
      <c r="AM158" s="158">
        <f t="shared" si="426"/>
        <v>0</v>
      </c>
      <c r="AN158" s="6">
        <v>0</v>
      </c>
      <c r="AO158" s="6">
        <v>0</v>
      </c>
      <c r="AP158" s="132">
        <f t="shared" si="427"/>
        <v>0</v>
      </c>
      <c r="AQ158" s="147">
        <f t="shared" si="428"/>
        <v>0</v>
      </c>
      <c r="AR158" s="158">
        <f t="shared" si="429"/>
        <v>0</v>
      </c>
      <c r="AS158" s="6">
        <v>0</v>
      </c>
      <c r="AT158" s="6">
        <v>0</v>
      </c>
      <c r="AU158" s="132">
        <f t="shared" si="430"/>
        <v>0</v>
      </c>
      <c r="AV158" s="147">
        <f t="shared" si="431"/>
        <v>0</v>
      </c>
      <c r="AW158" s="152">
        <f t="shared" si="432"/>
        <v>0</v>
      </c>
      <c r="AX158" s="153">
        <f t="shared" si="433"/>
        <v>0</v>
      </c>
    </row>
    <row r="159" spans="1:50" outlineLevel="1">
      <c r="B159" s="40" t="s">
        <v>87</v>
      </c>
      <c r="C159" s="52" t="s">
        <v>94</v>
      </c>
      <c r="D159" s="58">
        <v>0</v>
      </c>
      <c r="E159" s="57">
        <v>0</v>
      </c>
      <c r="F159" s="58">
        <v>0</v>
      </c>
      <c r="G159" s="132">
        <f t="shared" si="407"/>
        <v>0</v>
      </c>
      <c r="H159" s="157">
        <f t="shared" si="408"/>
        <v>0</v>
      </c>
      <c r="I159" s="58">
        <v>0</v>
      </c>
      <c r="J159" s="132">
        <f t="shared" si="409"/>
        <v>0</v>
      </c>
      <c r="K159" s="157">
        <f t="shared" si="410"/>
        <v>0</v>
      </c>
      <c r="L159" s="58">
        <v>0</v>
      </c>
      <c r="M159" s="132">
        <f t="shared" si="411"/>
        <v>0</v>
      </c>
      <c r="N159" s="157">
        <f t="shared" si="412"/>
        <v>0</v>
      </c>
      <c r="O159" s="58">
        <v>0</v>
      </c>
      <c r="P159" s="30"/>
      <c r="Q159" s="123"/>
      <c r="R159" s="58">
        <v>0</v>
      </c>
      <c r="S159" s="132">
        <f t="shared" si="413"/>
        <v>0</v>
      </c>
      <c r="T159" s="157">
        <f t="shared" si="414"/>
        <v>0</v>
      </c>
      <c r="U159" s="152">
        <f t="shared" si="415"/>
        <v>0</v>
      </c>
      <c r="V159" s="153">
        <f t="shared" si="416"/>
        <v>0</v>
      </c>
      <c r="X159" s="158">
        <f t="shared" si="417"/>
        <v>0</v>
      </c>
      <c r="Y159" s="6">
        <v>0</v>
      </c>
      <c r="Z159" s="6">
        <v>0</v>
      </c>
      <c r="AA159" s="132">
        <f t="shared" si="418"/>
        <v>0</v>
      </c>
      <c r="AB159" s="157">
        <f t="shared" si="419"/>
        <v>0</v>
      </c>
      <c r="AC159" s="158">
        <f t="shared" si="420"/>
        <v>0</v>
      </c>
      <c r="AD159" s="6">
        <v>0</v>
      </c>
      <c r="AE159" s="6">
        <v>0</v>
      </c>
      <c r="AF159" s="132">
        <f t="shared" si="421"/>
        <v>0</v>
      </c>
      <c r="AG159" s="147">
        <f t="shared" si="422"/>
        <v>0</v>
      </c>
      <c r="AH159" s="158">
        <f t="shared" si="423"/>
        <v>0</v>
      </c>
      <c r="AI159" s="6">
        <v>0</v>
      </c>
      <c r="AJ159" s="6">
        <v>0</v>
      </c>
      <c r="AK159" s="132">
        <f t="shared" si="424"/>
        <v>0</v>
      </c>
      <c r="AL159" s="147">
        <f t="shared" si="425"/>
        <v>0</v>
      </c>
      <c r="AM159" s="158">
        <f t="shared" si="426"/>
        <v>0</v>
      </c>
      <c r="AN159" s="6">
        <v>0</v>
      </c>
      <c r="AO159" s="6">
        <v>0</v>
      </c>
      <c r="AP159" s="132">
        <f t="shared" si="427"/>
        <v>0</v>
      </c>
      <c r="AQ159" s="147">
        <f t="shared" si="428"/>
        <v>0</v>
      </c>
      <c r="AR159" s="158">
        <f t="shared" si="429"/>
        <v>0</v>
      </c>
      <c r="AS159" s="6">
        <v>0</v>
      </c>
      <c r="AT159" s="6">
        <v>0</v>
      </c>
      <c r="AU159" s="132">
        <f t="shared" si="430"/>
        <v>0</v>
      </c>
      <c r="AV159" s="147">
        <f t="shared" si="431"/>
        <v>0</v>
      </c>
      <c r="AW159" s="152">
        <f t="shared" si="432"/>
        <v>0</v>
      </c>
      <c r="AX159" s="153">
        <f t="shared" si="433"/>
        <v>0</v>
      </c>
    </row>
    <row r="160" spans="1:50" ht="15" customHeight="1" outlineLevel="1">
      <c r="B160" s="40" t="s">
        <v>88</v>
      </c>
      <c r="C160" s="52" t="s">
        <v>94</v>
      </c>
      <c r="D160" s="202">
        <v>0</v>
      </c>
      <c r="E160" s="57">
        <v>0</v>
      </c>
      <c r="F160" s="58">
        <v>0</v>
      </c>
      <c r="G160" s="132">
        <f t="shared" si="407"/>
        <v>0</v>
      </c>
      <c r="H160" s="157">
        <f t="shared" si="408"/>
        <v>0</v>
      </c>
      <c r="I160" s="58">
        <v>0</v>
      </c>
      <c r="J160" s="132">
        <f t="shared" si="409"/>
        <v>0</v>
      </c>
      <c r="K160" s="157">
        <f t="shared" si="410"/>
        <v>0</v>
      </c>
      <c r="L160" s="58">
        <v>0</v>
      </c>
      <c r="M160" s="132">
        <f t="shared" si="411"/>
        <v>0</v>
      </c>
      <c r="N160" s="157">
        <f t="shared" si="412"/>
        <v>0</v>
      </c>
      <c r="O160" s="58">
        <v>0</v>
      </c>
      <c r="P160" s="30"/>
      <c r="Q160" s="123"/>
      <c r="R160" s="58">
        <v>0</v>
      </c>
      <c r="S160" s="132">
        <f t="shared" si="413"/>
        <v>0</v>
      </c>
      <c r="T160" s="157">
        <f t="shared" si="414"/>
        <v>0</v>
      </c>
      <c r="U160" s="152">
        <f t="shared" si="415"/>
        <v>0</v>
      </c>
      <c r="V160" s="153">
        <f t="shared" si="416"/>
        <v>0</v>
      </c>
      <c r="X160" s="158">
        <f t="shared" si="417"/>
        <v>0</v>
      </c>
      <c r="Y160" s="6">
        <v>0</v>
      </c>
      <c r="Z160" s="6">
        <v>0</v>
      </c>
      <c r="AA160" s="132">
        <f t="shared" si="418"/>
        <v>0</v>
      </c>
      <c r="AB160" s="157">
        <f t="shared" si="419"/>
        <v>0</v>
      </c>
      <c r="AC160" s="158">
        <f t="shared" si="420"/>
        <v>0</v>
      </c>
      <c r="AD160" s="6">
        <v>0</v>
      </c>
      <c r="AE160" s="6">
        <v>0</v>
      </c>
      <c r="AF160" s="132">
        <f t="shared" si="421"/>
        <v>0</v>
      </c>
      <c r="AG160" s="147">
        <f t="shared" si="422"/>
        <v>0</v>
      </c>
      <c r="AH160" s="158">
        <f t="shared" si="423"/>
        <v>0</v>
      </c>
      <c r="AI160" s="6">
        <v>0</v>
      </c>
      <c r="AJ160" s="6">
        <v>0</v>
      </c>
      <c r="AK160" s="132">
        <f t="shared" si="424"/>
        <v>0</v>
      </c>
      <c r="AL160" s="147">
        <f t="shared" si="425"/>
        <v>0</v>
      </c>
      <c r="AM160" s="158">
        <f t="shared" si="426"/>
        <v>0</v>
      </c>
      <c r="AN160" s="6">
        <v>0</v>
      </c>
      <c r="AO160" s="6">
        <v>0</v>
      </c>
      <c r="AP160" s="132">
        <f t="shared" si="427"/>
        <v>0</v>
      </c>
      <c r="AQ160" s="147">
        <f t="shared" si="428"/>
        <v>0</v>
      </c>
      <c r="AR160" s="158">
        <f t="shared" si="429"/>
        <v>0</v>
      </c>
      <c r="AS160" s="6">
        <v>0</v>
      </c>
      <c r="AT160" s="6">
        <v>0</v>
      </c>
      <c r="AU160" s="132">
        <f t="shared" si="430"/>
        <v>0</v>
      </c>
      <c r="AV160" s="147">
        <f t="shared" si="431"/>
        <v>0</v>
      </c>
      <c r="AW160" s="152">
        <f t="shared" si="432"/>
        <v>0</v>
      </c>
      <c r="AX160" s="153">
        <f t="shared" si="433"/>
        <v>0</v>
      </c>
    </row>
    <row r="161" spans="2:50" ht="15" customHeight="1" outlineLevel="1">
      <c r="B161" s="339" t="s">
        <v>95</v>
      </c>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62"/>
    </row>
    <row r="162" spans="2:50" ht="15" customHeight="1" outlineLevel="1">
      <c r="B162" s="40" t="s">
        <v>114</v>
      </c>
      <c r="C162" s="38" t="s">
        <v>94</v>
      </c>
      <c r="D162" s="159">
        <f>SUM(D147:D160)</f>
        <v>0</v>
      </c>
      <c r="E162" s="160">
        <f>SUM(E147:E160)</f>
        <v>0</v>
      </c>
      <c r="F162" s="159">
        <f>SUM(F147:F160)</f>
        <v>3</v>
      </c>
      <c r="G162" s="209">
        <f>SUM(G147:G160)</f>
        <v>3</v>
      </c>
      <c r="H162" s="156">
        <f>IFERROR((G162-E162)/E162,0)</f>
        <v>0</v>
      </c>
      <c r="I162" s="210">
        <f>SUM(I147:I160)</f>
        <v>2</v>
      </c>
      <c r="J162" s="210">
        <f>SUM(J147:J160)</f>
        <v>5</v>
      </c>
      <c r="K162" s="156">
        <f t="shared" ref="K162" si="434">IFERROR((J162-G162)/G162,0)</f>
        <v>0.66666666666666663</v>
      </c>
      <c r="L162" s="210">
        <f>SUM(L147:L160)</f>
        <v>1</v>
      </c>
      <c r="M162" s="137">
        <f>SUM(M147:M160)</f>
        <v>6</v>
      </c>
      <c r="N162" s="211">
        <f t="shared" ref="N162" si="435">IFERROR((M162-J162)/J162,0)</f>
        <v>0.2</v>
      </c>
      <c r="O162" s="160">
        <f>SUM(O147:O160)</f>
        <v>1</v>
      </c>
      <c r="P162" s="124"/>
      <c r="Q162" s="125"/>
      <c r="R162" s="159">
        <f>SUM(R147:R160)</f>
        <v>1</v>
      </c>
      <c r="S162" s="137">
        <f>SUM(S147:S160)</f>
        <v>7</v>
      </c>
      <c r="T162" s="211">
        <f t="shared" ref="T162" si="436">IFERROR((S162-M162)/M162,0)</f>
        <v>0.16666666666666666</v>
      </c>
      <c r="U162" s="210">
        <f>SUM(U147:U160)</f>
        <v>7</v>
      </c>
      <c r="V162" s="153">
        <f>IFERROR((S162/E162)^(1/4)-1,0)</f>
        <v>0</v>
      </c>
      <c r="X162" s="210">
        <f>SUM(X147:X160)</f>
        <v>2</v>
      </c>
      <c r="Y162" s="210">
        <f>SUM(Y147:Y160)</f>
        <v>2</v>
      </c>
      <c r="Z162" s="210">
        <f>SUM(Z147:Z160)</f>
        <v>0</v>
      </c>
      <c r="AA162" s="137">
        <f>SUM(AA147:AA160)</f>
        <v>9</v>
      </c>
      <c r="AB162" s="156">
        <f>IFERROR((AA162-S162)/S162,0)</f>
        <v>0.2857142857142857</v>
      </c>
      <c r="AC162" s="159">
        <f>SUM(AC147:AC160)</f>
        <v>0</v>
      </c>
      <c r="AD162" s="209">
        <f>SUM(AD147:AD160)</f>
        <v>0</v>
      </c>
      <c r="AE162" s="210">
        <f>SUM(AE147:AE160)</f>
        <v>0</v>
      </c>
      <c r="AF162" s="210">
        <f>SUM(AF147:AF160)</f>
        <v>9</v>
      </c>
      <c r="AG162" s="149">
        <f t="shared" ref="AG162" si="437">IFERROR((AF162-AA162)/AA162,0)</f>
        <v>0</v>
      </c>
      <c r="AH162" s="210">
        <f>SUM(AH147:AH160)</f>
        <v>0</v>
      </c>
      <c r="AI162" s="210">
        <f>SUM(AI147:AI160)</f>
        <v>0</v>
      </c>
      <c r="AJ162" s="210">
        <f>SUM(AJ147:AJ160)</f>
        <v>0</v>
      </c>
      <c r="AK162" s="210">
        <f>SUM(AK147:AK160)</f>
        <v>9</v>
      </c>
      <c r="AL162" s="149">
        <f t="shared" ref="AL162" si="438">IFERROR((AK162-AF162)/AF162,0)</f>
        <v>0</v>
      </c>
      <c r="AM162" s="210">
        <f>SUM(AM147:AM160)</f>
        <v>0</v>
      </c>
      <c r="AN162" s="137">
        <f>SUM(AN147:AN160)</f>
        <v>0</v>
      </c>
      <c r="AO162" s="209">
        <f>SUM(AO147:AO160)</f>
        <v>0</v>
      </c>
      <c r="AP162" s="137">
        <f>SUM(AP147:AP160)</f>
        <v>9</v>
      </c>
      <c r="AQ162" s="212">
        <f t="shared" ref="AQ162" si="439">IFERROR((AP162-AK162)/AK162,0)</f>
        <v>0</v>
      </c>
      <c r="AR162" s="159">
        <f>SUM(AR147:AR160)</f>
        <v>0</v>
      </c>
      <c r="AS162" s="137">
        <f>SUM(AS147:AS160)</f>
        <v>0</v>
      </c>
      <c r="AT162" s="137">
        <f>SUM(AT147:AT160)</f>
        <v>0</v>
      </c>
      <c r="AU162" s="137">
        <f>SUM(AU147:AU160)</f>
        <v>9</v>
      </c>
      <c r="AV162" s="212">
        <f t="shared" ref="AV162" si="440">IFERROR((AU162-AP162)/AP162,0)</f>
        <v>0</v>
      </c>
      <c r="AW162" s="210">
        <f>SUM(AW147:AW160)</f>
        <v>2</v>
      </c>
      <c r="AX162" s="153">
        <f t="shared" ref="AX162" si="441">IFERROR((AU162/AA162)^(1/4)-1,0)</f>
        <v>0</v>
      </c>
    </row>
    <row r="164" spans="2:50">
      <c r="X164" s="16"/>
    </row>
    <row r="165" spans="2:50" ht="15.6">
      <c r="W165" s="85"/>
    </row>
  </sheetData>
  <mergeCells count="143">
    <mergeCell ref="B51:AX51"/>
    <mergeCell ref="B54:AX54"/>
    <mergeCell ref="F57:H57"/>
    <mergeCell ref="I57:K57"/>
    <mergeCell ref="L57:N57"/>
    <mergeCell ref="O57:Q57"/>
    <mergeCell ref="X57:AB57"/>
    <mergeCell ref="AC57:AG57"/>
    <mergeCell ref="D78:Q78"/>
    <mergeCell ref="R78:T78"/>
    <mergeCell ref="AW57:AX57"/>
    <mergeCell ref="B56:B58"/>
    <mergeCell ref="C56:C58"/>
    <mergeCell ref="B73:AX73"/>
    <mergeCell ref="B76:AX76"/>
    <mergeCell ref="B78:B80"/>
    <mergeCell ref="C78:C80"/>
    <mergeCell ref="D101:E101"/>
    <mergeCell ref="F101:H101"/>
    <mergeCell ref="I101:K101"/>
    <mergeCell ref="L101:N101"/>
    <mergeCell ref="O101:Q101"/>
    <mergeCell ref="X101:AB101"/>
    <mergeCell ref="AC101:AG101"/>
    <mergeCell ref="AH101:AL101"/>
    <mergeCell ref="AM101:AQ101"/>
    <mergeCell ref="X100:AX100"/>
    <mergeCell ref="U56:V57"/>
    <mergeCell ref="U78:V79"/>
    <mergeCell ref="D56:Q56"/>
    <mergeCell ref="R56:T56"/>
    <mergeCell ref="R57:T57"/>
    <mergeCell ref="AR101:AV101"/>
    <mergeCell ref="AW101:AX101"/>
    <mergeCell ref="D79:E79"/>
    <mergeCell ref="X56:AX56"/>
    <mergeCell ref="D57:E57"/>
    <mergeCell ref="B98:AX98"/>
    <mergeCell ref="B100:B102"/>
    <mergeCell ref="C100:C102"/>
    <mergeCell ref="R101:T101"/>
    <mergeCell ref="U100:V101"/>
    <mergeCell ref="D100:Q100"/>
    <mergeCell ref="R100:T100"/>
    <mergeCell ref="F79:H79"/>
    <mergeCell ref="I79:K79"/>
    <mergeCell ref="L79:N79"/>
    <mergeCell ref="O79:Q79"/>
    <mergeCell ref="AR57:AV57"/>
    <mergeCell ref="X79:AB79"/>
    <mergeCell ref="B95:AX95"/>
    <mergeCell ref="AH57:AL57"/>
    <mergeCell ref="AM57:AQ57"/>
    <mergeCell ref="AR79:AV79"/>
    <mergeCell ref="AW79:AX79"/>
    <mergeCell ref="AC79:AG79"/>
    <mergeCell ref="AH79:AL79"/>
    <mergeCell ref="AM79:AQ79"/>
    <mergeCell ref="R79:T79"/>
    <mergeCell ref="X78:AX78"/>
    <mergeCell ref="B28:AX28"/>
    <mergeCell ref="B32:AX32"/>
    <mergeCell ref="B34:B36"/>
    <mergeCell ref="C34:C36"/>
    <mergeCell ref="R35:T35"/>
    <mergeCell ref="X34:AX34"/>
    <mergeCell ref="D35:E35"/>
    <mergeCell ref="F35:H35"/>
    <mergeCell ref="I35:K35"/>
    <mergeCell ref="L35:N35"/>
    <mergeCell ref="O35:Q35"/>
    <mergeCell ref="X35:AB35"/>
    <mergeCell ref="AC35:AG35"/>
    <mergeCell ref="AH35:AL35"/>
    <mergeCell ref="D34:Q34"/>
    <mergeCell ref="R34:T34"/>
    <mergeCell ref="AM35:AQ35"/>
    <mergeCell ref="AR35:AV35"/>
    <mergeCell ref="AW35:AX35"/>
    <mergeCell ref="U34:V35"/>
    <mergeCell ref="B161:AX161"/>
    <mergeCell ref="B139:AX139"/>
    <mergeCell ref="B142:AX142"/>
    <mergeCell ref="B144:B146"/>
    <mergeCell ref="C144:C146"/>
    <mergeCell ref="R145:T145"/>
    <mergeCell ref="U144:V145"/>
    <mergeCell ref="X144:AX144"/>
    <mergeCell ref="D145:E145"/>
    <mergeCell ref="AW145:AX145"/>
    <mergeCell ref="F145:H145"/>
    <mergeCell ref="I145:K145"/>
    <mergeCell ref="L145:N145"/>
    <mergeCell ref="O145:Q145"/>
    <mergeCell ref="X145:AB145"/>
    <mergeCell ref="AC145:AG145"/>
    <mergeCell ref="AH145:AL145"/>
    <mergeCell ref="AM145:AQ145"/>
    <mergeCell ref="AR145:AV145"/>
    <mergeCell ref="D144:Q144"/>
    <mergeCell ref="R144:T144"/>
    <mergeCell ref="B117:AX117"/>
    <mergeCell ref="B120:AX120"/>
    <mergeCell ref="B122:B124"/>
    <mergeCell ref="C122:C124"/>
    <mergeCell ref="R123:T123"/>
    <mergeCell ref="U122:V123"/>
    <mergeCell ref="X122:AX122"/>
    <mergeCell ref="D123:E123"/>
    <mergeCell ref="F123:H123"/>
    <mergeCell ref="I123:K123"/>
    <mergeCell ref="L123:N123"/>
    <mergeCell ref="O123:Q123"/>
    <mergeCell ref="X123:AB123"/>
    <mergeCell ref="AC123:AG123"/>
    <mergeCell ref="AH123:AL123"/>
    <mergeCell ref="AM123:AQ123"/>
    <mergeCell ref="AR123:AV123"/>
    <mergeCell ref="AW123:AX123"/>
    <mergeCell ref="D122:Q122"/>
    <mergeCell ref="R122:T122"/>
    <mergeCell ref="C2:H2"/>
    <mergeCell ref="B9:AX9"/>
    <mergeCell ref="B11:B13"/>
    <mergeCell ref="C11:C13"/>
    <mergeCell ref="J2:L2"/>
    <mergeCell ref="B5:I5"/>
    <mergeCell ref="R12:T12"/>
    <mergeCell ref="X11:AX11"/>
    <mergeCell ref="D12:E12"/>
    <mergeCell ref="U11:V12"/>
    <mergeCell ref="AW12:AX12"/>
    <mergeCell ref="D11:Q11"/>
    <mergeCell ref="R11:T11"/>
    <mergeCell ref="F12:H12"/>
    <mergeCell ref="I12:K12"/>
    <mergeCell ref="L12:N12"/>
    <mergeCell ref="O12:Q12"/>
    <mergeCell ref="X12:AB12"/>
    <mergeCell ref="AC12:AG12"/>
    <mergeCell ref="AH12:AL12"/>
    <mergeCell ref="AM12:AQ12"/>
    <mergeCell ref="AR12:AV12"/>
  </mergeCells>
  <hyperlinks>
    <hyperlink ref="J2" location="'Αρχική σελίδα'!A1" display="Πίσω στην αρχική σελίδα" xr:uid="{1073420F-08E0-41AD-BFB8-F904AB40E244}"/>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403E-5147-4B11-9A53-E5FC26095D74}">
  <sheetPr>
    <tabColor theme="4" tint="0.79998168889431442"/>
  </sheetPr>
  <dimension ref="A2:AO182"/>
  <sheetViews>
    <sheetView showGridLines="0" zoomScale="70" zoomScaleNormal="70" workbookViewId="0">
      <selection activeCell="AI22" sqref="AI22"/>
    </sheetView>
  </sheetViews>
  <sheetFormatPr defaultRowHeight="14.45" outlineLevelRow="1"/>
  <cols>
    <col min="1" max="1" width="2.85546875" customWidth="1"/>
    <col min="2" max="2" width="29.5703125" customWidth="1"/>
    <col min="3" max="13" width="13.7109375" customWidth="1"/>
    <col min="14" max="14" width="21.7109375" customWidth="1"/>
    <col min="15" max="21" width="13.7109375" customWidth="1"/>
    <col min="22" max="22" width="18.7109375" customWidth="1"/>
    <col min="23" max="23" width="1.7109375" customWidth="1"/>
    <col min="24" max="34" width="13.7109375" customWidth="1"/>
    <col min="35" max="35" width="12.85546875" customWidth="1"/>
    <col min="36" max="39" width="13.7109375" customWidth="1"/>
    <col min="40" max="40" width="18.7109375" customWidth="1"/>
  </cols>
  <sheetData>
    <row r="2" spans="2:40" ht="18.600000000000001">
      <c r="B2" s="1" t="s">
        <v>0</v>
      </c>
      <c r="C2" s="333" t="str">
        <f>'Αρχική Σελίδα'!C3</f>
        <v>Θεσσαλονίκης</v>
      </c>
      <c r="D2" s="333"/>
      <c r="E2" s="333"/>
      <c r="F2" s="333"/>
      <c r="G2" s="333"/>
      <c r="H2" s="81"/>
      <c r="J2" s="334" t="s">
        <v>58</v>
      </c>
      <c r="K2" s="334"/>
      <c r="L2" s="334"/>
    </row>
    <row r="3" spans="2:40" ht="18.600000000000001">
      <c r="B3" s="2" t="s">
        <v>2</v>
      </c>
      <c r="C3" s="37">
        <f>'Αρχική Σελίδα'!C4</f>
        <v>2024</v>
      </c>
      <c r="D3" s="37" t="s">
        <v>3</v>
      </c>
      <c r="E3" s="37">
        <f>C3+4</f>
        <v>2028</v>
      </c>
    </row>
    <row r="4" spans="2:40" ht="14.45" customHeight="1">
      <c r="C4" s="2"/>
      <c r="D4" s="37"/>
      <c r="E4" s="37"/>
    </row>
    <row r="5" spans="2:40" ht="61.5" customHeight="1">
      <c r="B5" s="335" t="s">
        <v>130</v>
      </c>
      <c r="C5" s="335"/>
      <c r="D5" s="335"/>
      <c r="E5" s="335"/>
      <c r="F5" s="335"/>
      <c r="G5" s="335"/>
      <c r="H5" s="335"/>
      <c r="I5" s="335"/>
    </row>
    <row r="6" spans="2:40">
      <c r="B6" s="198"/>
      <c r="C6" s="198"/>
      <c r="D6" s="198"/>
      <c r="E6" s="198"/>
      <c r="F6" s="198"/>
      <c r="G6" s="198"/>
      <c r="H6" s="198"/>
    </row>
    <row r="7" spans="2:40" ht="18.600000000000001">
      <c r="B7" s="82" t="str">
        <f>"Εξέλιξη ενεργών πελατών στο υφιστάμενο δίκτυο διανομής ("&amp;(C3-5)&amp;" - "&amp;(C3-1)&amp;") και εξέλιξη σύμφωνα με το Πρόγραμμα Ανάπτυξης "&amp;C3&amp;" - "&amp;E3</f>
        <v>Εξέλιξη ενεργών πελατών στο υφιστάμενο δίκτυο διανομής (2019 - 2023) και εξέλιξη σύμφωνα με το Πρόγραμμα Ανάπτυξης 2024 - 2028</v>
      </c>
      <c r="C7" s="83"/>
      <c r="D7" s="83"/>
      <c r="E7" s="83"/>
      <c r="F7" s="83"/>
      <c r="G7" s="83"/>
      <c r="H7" s="83"/>
      <c r="I7" s="83"/>
      <c r="J7" s="84"/>
      <c r="K7" s="81"/>
      <c r="L7" s="81"/>
    </row>
    <row r="8" spans="2:40" ht="18.600000000000001">
      <c r="B8" s="203"/>
      <c r="C8" s="45"/>
      <c r="D8" s="45"/>
      <c r="E8" s="45"/>
      <c r="F8" s="45"/>
      <c r="G8" s="45"/>
      <c r="H8" s="45"/>
      <c r="I8" s="45"/>
      <c r="J8" s="20"/>
    </row>
    <row r="9" spans="2:40" ht="15.6">
      <c r="B9" s="332" t="s">
        <v>131</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row>
    <row r="10" spans="2:40"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2:40" outlineLevel="1">
      <c r="B11" s="359"/>
      <c r="C11" s="344" t="s">
        <v>93</v>
      </c>
      <c r="D11" s="347" t="s">
        <v>106</v>
      </c>
      <c r="E11" s="348"/>
      <c r="F11" s="348"/>
      <c r="G11" s="348"/>
      <c r="H11" s="348"/>
      <c r="I11" s="348"/>
      <c r="J11" s="348"/>
      <c r="K11" s="348"/>
      <c r="L11" s="348"/>
      <c r="M11" s="348"/>
      <c r="N11" s="348"/>
      <c r="O11" s="348"/>
      <c r="P11" s="348"/>
      <c r="Q11" s="348"/>
      <c r="R11" s="369"/>
      <c r="S11" s="370"/>
      <c r="T11" s="371"/>
      <c r="U11" s="355" t="str">
        <f xml:space="preserve"> D12&amp;" - "&amp;R12</f>
        <v>2019 - 2023</v>
      </c>
      <c r="V11" s="367"/>
      <c r="X11" s="347" t="s">
        <v>107</v>
      </c>
      <c r="Y11" s="348"/>
      <c r="Z11" s="348"/>
      <c r="AA11" s="348"/>
      <c r="AB11" s="348"/>
      <c r="AC11" s="348"/>
      <c r="AD11" s="348"/>
      <c r="AE11" s="348"/>
      <c r="AF11" s="348"/>
      <c r="AG11" s="348"/>
      <c r="AH11" s="348"/>
      <c r="AI11" s="348"/>
      <c r="AJ11" s="348"/>
      <c r="AK11" s="348"/>
      <c r="AL11" s="348"/>
      <c r="AM11" s="348"/>
      <c r="AN11" s="349"/>
    </row>
    <row r="12" spans="2:40" outlineLevel="1">
      <c r="B12" s="360"/>
      <c r="C12" s="345"/>
      <c r="D12" s="347">
        <f>$C$3-5</f>
        <v>2019</v>
      </c>
      <c r="E12" s="349"/>
      <c r="F12" s="348">
        <f>$C$3-4</f>
        <v>2020</v>
      </c>
      <c r="G12" s="348"/>
      <c r="H12" s="348"/>
      <c r="I12" s="347">
        <f>$C$3-3</f>
        <v>2021</v>
      </c>
      <c r="J12" s="348"/>
      <c r="K12" s="349"/>
      <c r="L12" s="347">
        <f>$C$3-2</f>
        <v>2022</v>
      </c>
      <c r="M12" s="348"/>
      <c r="N12" s="349"/>
      <c r="O12" s="347" t="str">
        <f>$C$3-1&amp;""&amp;" ("&amp;"Σεπ"&amp;")"</f>
        <v>2023 (Σεπ)</v>
      </c>
      <c r="P12" s="348"/>
      <c r="Q12" s="349"/>
      <c r="R12" s="347">
        <f>$C$3-1</f>
        <v>2023</v>
      </c>
      <c r="S12" s="348"/>
      <c r="T12" s="349"/>
      <c r="U12" s="357"/>
      <c r="V12" s="368"/>
      <c r="X12" s="347">
        <f>$C$3</f>
        <v>2024</v>
      </c>
      <c r="Y12" s="348"/>
      <c r="Z12" s="349"/>
      <c r="AA12" s="348">
        <f>$C$3+1</f>
        <v>2025</v>
      </c>
      <c r="AB12" s="348"/>
      <c r="AC12" s="348"/>
      <c r="AD12" s="347">
        <f>$C$3+2</f>
        <v>2026</v>
      </c>
      <c r="AE12" s="348"/>
      <c r="AF12" s="349"/>
      <c r="AG12" s="348">
        <f>$C$3+3</f>
        <v>2027</v>
      </c>
      <c r="AH12" s="348"/>
      <c r="AI12" s="348"/>
      <c r="AJ12" s="347">
        <f>$C$3+4</f>
        <v>2028</v>
      </c>
      <c r="AK12" s="348"/>
      <c r="AL12" s="349"/>
      <c r="AM12" s="337" t="str">
        <f>X12&amp;" - "&amp;AJ12</f>
        <v>2024 - 2028</v>
      </c>
      <c r="AN12" s="363"/>
    </row>
    <row r="13" spans="2:40" ht="29.1" outlineLevel="1">
      <c r="B13" s="361"/>
      <c r="C13" s="346"/>
      <c r="D13" s="54" t="s">
        <v>108</v>
      </c>
      <c r="E13" s="55" t="s">
        <v>109</v>
      </c>
      <c r="F13" s="54" t="s">
        <v>108</v>
      </c>
      <c r="G13" s="9" t="s">
        <v>109</v>
      </c>
      <c r="H13" s="55" t="s">
        <v>110</v>
      </c>
      <c r="I13" s="54" t="s">
        <v>108</v>
      </c>
      <c r="J13" s="9" t="s">
        <v>109</v>
      </c>
      <c r="K13" s="55" t="s">
        <v>110</v>
      </c>
      <c r="L13" s="54" t="s">
        <v>108</v>
      </c>
      <c r="M13" s="9" t="s">
        <v>109</v>
      </c>
      <c r="N13" s="55" t="s">
        <v>110</v>
      </c>
      <c r="O13" s="54" t="s">
        <v>108</v>
      </c>
      <c r="P13" s="9" t="s">
        <v>109</v>
      </c>
      <c r="Q13" s="55" t="s">
        <v>110</v>
      </c>
      <c r="R13" s="54" t="s">
        <v>108</v>
      </c>
      <c r="S13" s="9" t="s">
        <v>109</v>
      </c>
      <c r="T13" s="55" t="s">
        <v>110</v>
      </c>
      <c r="U13" s="9" t="s">
        <v>111</v>
      </c>
      <c r="V13" s="315" t="s">
        <v>112</v>
      </c>
      <c r="W13" s="320"/>
      <c r="X13" s="54" t="s">
        <v>108</v>
      </c>
      <c r="Y13" s="9" t="s">
        <v>109</v>
      </c>
      <c r="Z13" s="55" t="s">
        <v>110</v>
      </c>
      <c r="AA13" s="54" t="s">
        <v>108</v>
      </c>
      <c r="AB13" s="9" t="s">
        <v>109</v>
      </c>
      <c r="AC13" s="55" t="s">
        <v>110</v>
      </c>
      <c r="AD13" s="54" t="s">
        <v>108</v>
      </c>
      <c r="AE13" s="9" t="s">
        <v>109</v>
      </c>
      <c r="AF13" s="55" t="s">
        <v>110</v>
      </c>
      <c r="AG13" s="54" t="s">
        <v>108</v>
      </c>
      <c r="AH13" s="9" t="s">
        <v>109</v>
      </c>
      <c r="AI13" s="55" t="s">
        <v>110</v>
      </c>
      <c r="AJ13" s="54" t="s">
        <v>108</v>
      </c>
      <c r="AK13" s="9" t="s">
        <v>109</v>
      </c>
      <c r="AL13" s="55" t="s">
        <v>110</v>
      </c>
      <c r="AM13" s="9" t="s">
        <v>111</v>
      </c>
      <c r="AN13" s="281" t="s">
        <v>112</v>
      </c>
    </row>
    <row r="14" spans="2:40" outlineLevel="1">
      <c r="B14" s="40" t="s">
        <v>74</v>
      </c>
      <c r="C14" s="52" t="s">
        <v>94</v>
      </c>
      <c r="D14" s="145">
        <f>D37+D60+D83+D105+D127+D149</f>
        <v>4838</v>
      </c>
      <c r="E14" s="146">
        <f>E37+E60+E83+E105+E127+E149</f>
        <v>109908</v>
      </c>
      <c r="F14" s="161">
        <f>F37+F60+F83+F105+F127+F149</f>
        <v>4357</v>
      </c>
      <c r="G14" s="143">
        <f t="shared" ref="G14" si="0">E14+F14</f>
        <v>114265</v>
      </c>
      <c r="H14" s="162">
        <f t="shared" ref="H14" si="1">IFERROR((G14-E14)/E14,0)</f>
        <v>3.9642246242311753E-2</v>
      </c>
      <c r="I14" s="145">
        <f>I37+I60+I83+I105+I127+I149</f>
        <v>4071</v>
      </c>
      <c r="J14" s="143">
        <f>G14+I14</f>
        <v>118336</v>
      </c>
      <c r="K14" s="147">
        <f>IFERROR((J14-G14)/G14,0)</f>
        <v>3.5627707521988364E-2</v>
      </c>
      <c r="L14" s="161">
        <f>L37+L60+L83+L105+L127+L149</f>
        <v>2377</v>
      </c>
      <c r="M14" s="143">
        <f>J14+L14</f>
        <v>120713</v>
      </c>
      <c r="N14" s="162">
        <f>IFERROR((M14-J14)/J14,0)</f>
        <v>2.0086871281773933E-2</v>
      </c>
      <c r="O14" s="145">
        <f>O37+O60+O83+O105+O127+O149</f>
        <v>154</v>
      </c>
      <c r="P14" s="116"/>
      <c r="Q14" s="119"/>
      <c r="R14" s="145">
        <f>R37+R60+R83+R105+R127+R149</f>
        <v>2282</v>
      </c>
      <c r="S14" s="143">
        <f>M14+R14</f>
        <v>122995</v>
      </c>
      <c r="T14" s="147">
        <f>IFERROR((S14-M14)/M14,0)</f>
        <v>1.8904343359870106E-2</v>
      </c>
      <c r="U14" s="152">
        <f t="shared" ref="U14" si="2">D14+F14+I14+L14+R14</f>
        <v>17925</v>
      </c>
      <c r="V14" s="153">
        <f t="shared" ref="V14" si="3">IFERROR((S14/E14)^(1/4)-1,0)</f>
        <v>2.8524255269678722E-2</v>
      </c>
      <c r="X14" s="145">
        <f>X37+X60+X83+X105+X127+X149</f>
        <v>1992</v>
      </c>
      <c r="Y14" s="144">
        <f>Y37+Y60+Y83+Y105+Y127+Y149</f>
        <v>124987</v>
      </c>
      <c r="Z14" s="147">
        <f t="shared" ref="Z14" si="4">IFERROR((Y14-S14)/S14,0)</f>
        <v>1.6195780316273018E-2</v>
      </c>
      <c r="AA14" s="161">
        <f>AA37+AA60+AA83+AA105+AA127+AA149</f>
        <v>4808</v>
      </c>
      <c r="AB14" s="143">
        <f>Y14+AA14</f>
        <v>129795</v>
      </c>
      <c r="AC14" s="162">
        <f>IFERROR((AB14-Y14)/Y14,0)</f>
        <v>3.8468000672069895E-2</v>
      </c>
      <c r="AD14" s="145">
        <f>AD37+AD60+AD83+AD105+AD127+AD149</f>
        <v>4735</v>
      </c>
      <c r="AE14" s="143">
        <f>AB14+AD14</f>
        <v>134530</v>
      </c>
      <c r="AF14" s="147">
        <f>IFERROR((AE14-AB14)/AB14,0)</f>
        <v>3.6480604029431027E-2</v>
      </c>
      <c r="AG14" s="161">
        <f>AG37+AG60+AG83+AG105+AG127+AG149</f>
        <v>4581</v>
      </c>
      <c r="AH14" s="143">
        <f>AE14+AG14</f>
        <v>139111</v>
      </c>
      <c r="AI14" s="162">
        <f>IFERROR((AH14-AE14)/AE14,0)</f>
        <v>3.4051884338065858E-2</v>
      </c>
      <c r="AJ14" s="145">
        <f>AJ37+AJ60+AJ83+AJ105+AJ127+AJ149</f>
        <v>4356</v>
      </c>
      <c r="AK14" s="143">
        <f>AH14+AJ14</f>
        <v>143467</v>
      </c>
      <c r="AL14" s="147">
        <f>IFERROR((AK14-AH14)/AH14,0)</f>
        <v>3.1313124052016014E-2</v>
      </c>
      <c r="AM14" s="163">
        <f>X14+AA14+AD14+AG14+AJ14</f>
        <v>20472</v>
      </c>
      <c r="AN14" s="153">
        <f>IFERROR((AK14/Y14)^(1/4)-1,0)</f>
        <v>3.5074937963456732E-2</v>
      </c>
    </row>
    <row r="15" spans="2:40" outlineLevel="1">
      <c r="B15" s="40" t="s">
        <v>75</v>
      </c>
      <c r="C15" s="52" t="s">
        <v>94</v>
      </c>
      <c r="D15" s="145">
        <f t="shared" ref="D15:F15" si="5">D38+D61+D84+D106+D128+D150</f>
        <v>852</v>
      </c>
      <c r="E15" s="146">
        <f t="shared" si="5"/>
        <v>3164</v>
      </c>
      <c r="F15" s="161">
        <f t="shared" si="5"/>
        <v>824</v>
      </c>
      <c r="G15" s="143">
        <f t="shared" ref="G15:G27" si="6">E15+F15</f>
        <v>3988</v>
      </c>
      <c r="H15" s="162">
        <f t="shared" ref="H15:H27" si="7">IFERROR((G15-E15)/E15,0)</f>
        <v>0.26042983565107458</v>
      </c>
      <c r="I15" s="145">
        <f t="shared" ref="I15:I27" si="8">I38+I61+I84+I106+I128+I150</f>
        <v>889</v>
      </c>
      <c r="J15" s="143">
        <f t="shared" ref="J15:J27" si="9">G15+I15</f>
        <v>4877</v>
      </c>
      <c r="K15" s="147">
        <f t="shared" ref="K15:K27" si="10">IFERROR((J15-G15)/G15,0)</f>
        <v>0.22291875626880642</v>
      </c>
      <c r="L15" s="161">
        <f t="shared" ref="L15:L27" si="11">L38+L61+L84+L106+L128+L150</f>
        <v>338</v>
      </c>
      <c r="M15" s="143">
        <f t="shared" ref="M15:M27" si="12">J15+L15</f>
        <v>5215</v>
      </c>
      <c r="N15" s="162">
        <f t="shared" ref="N15:N27" si="13">IFERROR((M15-J15)/J15,0)</f>
        <v>6.9304900553619028E-2</v>
      </c>
      <c r="O15" s="145">
        <f t="shared" ref="O15:O27" si="14">O38+O61+O84+O106+O128+O150</f>
        <v>-7</v>
      </c>
      <c r="P15" s="116"/>
      <c r="Q15" s="119"/>
      <c r="R15" s="145">
        <f t="shared" ref="R15:R27" si="15">R38+R61+R84+R106+R128+R150</f>
        <v>138</v>
      </c>
      <c r="S15" s="143">
        <f t="shared" ref="S15:S27" si="16">M15+R15</f>
        <v>5353</v>
      </c>
      <c r="T15" s="147">
        <f t="shared" ref="T15:T27" si="17">IFERROR((S15-M15)/M15,0)</f>
        <v>2.6462128475551294E-2</v>
      </c>
      <c r="U15" s="152">
        <f t="shared" ref="U15:U27" si="18">D15+F15+I15+L15+R15</f>
        <v>3041</v>
      </c>
      <c r="V15" s="153">
        <f t="shared" ref="V15:V27" si="19">IFERROR((S15/E15)^(1/4)-1,0)</f>
        <v>0.14048661361281267</v>
      </c>
      <c r="X15" s="145">
        <f t="shared" ref="X15:Y15" si="20">X38+X61+X84+X106+X128+X150</f>
        <v>180</v>
      </c>
      <c r="Y15" s="144">
        <f t="shared" si="20"/>
        <v>5533</v>
      </c>
      <c r="Z15" s="147">
        <f t="shared" ref="Z15:Z27" si="21">IFERROR((Y15-S15)/S15,0)</f>
        <v>3.3626004109844947E-2</v>
      </c>
      <c r="AA15" s="161">
        <f t="shared" ref="AA15:AA27" si="22">AA38+AA61+AA84+AA106+AA128+AA150</f>
        <v>435</v>
      </c>
      <c r="AB15" s="143">
        <f t="shared" ref="AB15:AB27" si="23">Y15+AA15</f>
        <v>5968</v>
      </c>
      <c r="AC15" s="162">
        <f t="shared" ref="AC15:AC27" si="24">IFERROR((AB15-Y15)/Y15,0)</f>
        <v>7.8619193927345024E-2</v>
      </c>
      <c r="AD15" s="145">
        <f t="shared" ref="AD15:AD27" si="25">AD38+AD61+AD84+AD106+AD128+AD150</f>
        <v>429</v>
      </c>
      <c r="AE15" s="143">
        <f t="shared" ref="AE15:AE27" si="26">AB15+AD15</f>
        <v>6397</v>
      </c>
      <c r="AF15" s="147">
        <f t="shared" ref="AF15:AF27" si="27">IFERROR((AE15-AB15)/AB15,0)</f>
        <v>7.1883378016085797E-2</v>
      </c>
      <c r="AG15" s="161">
        <f t="shared" ref="AG15:AG27" si="28">AG38+AG61+AG84+AG106+AG128+AG150</f>
        <v>415</v>
      </c>
      <c r="AH15" s="143">
        <f t="shared" ref="AH15:AH27" si="29">AE15+AG15</f>
        <v>6812</v>
      </c>
      <c r="AI15" s="162">
        <f t="shared" ref="AI15:AI27" si="30">IFERROR((AH15-AE15)/AE15,0)</f>
        <v>6.4874159762388625E-2</v>
      </c>
      <c r="AJ15" s="145">
        <f t="shared" ref="AJ15:AJ27" si="31">AJ38+AJ61+AJ84+AJ106+AJ128+AJ150</f>
        <v>395</v>
      </c>
      <c r="AK15" s="143">
        <f t="shared" ref="AK15:AK27" si="32">AH15+AJ15</f>
        <v>7207</v>
      </c>
      <c r="AL15" s="147">
        <f t="shared" ref="AL15:AL27" si="33">IFERROR((AK15-AH15)/AH15,0)</f>
        <v>5.7985907222548441E-2</v>
      </c>
      <c r="AM15" s="163">
        <f t="shared" ref="AM15:AM27" si="34">X15+AA15+AD15+AG15+AJ15</f>
        <v>1854</v>
      </c>
      <c r="AN15" s="153">
        <f t="shared" ref="AN15:AN27" si="35">IFERROR((AK15/Y15)^(1/4)-1,0)</f>
        <v>6.8312876336896311E-2</v>
      </c>
    </row>
    <row r="16" spans="2:40" outlineLevel="1">
      <c r="B16" s="40" t="s">
        <v>76</v>
      </c>
      <c r="C16" s="52" t="s">
        <v>94</v>
      </c>
      <c r="D16" s="145">
        <f t="shared" ref="D16:F16" si="36">D39+D62+D85+D107+D129+D151</f>
        <v>828</v>
      </c>
      <c r="E16" s="146">
        <f t="shared" si="36"/>
        <v>3503</v>
      </c>
      <c r="F16" s="161">
        <f t="shared" si="36"/>
        <v>654</v>
      </c>
      <c r="G16" s="143">
        <f t="shared" si="6"/>
        <v>4157</v>
      </c>
      <c r="H16" s="162">
        <f t="shared" si="7"/>
        <v>0.18669711675706538</v>
      </c>
      <c r="I16" s="145">
        <f t="shared" si="8"/>
        <v>945</v>
      </c>
      <c r="J16" s="143">
        <f t="shared" si="9"/>
        <v>5102</v>
      </c>
      <c r="K16" s="147">
        <f t="shared" si="10"/>
        <v>0.22732739956699544</v>
      </c>
      <c r="L16" s="161">
        <f t="shared" si="11"/>
        <v>452</v>
      </c>
      <c r="M16" s="143">
        <f t="shared" si="12"/>
        <v>5554</v>
      </c>
      <c r="N16" s="162">
        <f t="shared" si="13"/>
        <v>8.859270874166994E-2</v>
      </c>
      <c r="O16" s="145">
        <f t="shared" si="14"/>
        <v>53</v>
      </c>
      <c r="P16" s="116"/>
      <c r="Q16" s="119"/>
      <c r="R16" s="145">
        <f t="shared" si="15"/>
        <v>239</v>
      </c>
      <c r="S16" s="143">
        <f t="shared" si="16"/>
        <v>5793</v>
      </c>
      <c r="T16" s="147">
        <f t="shared" si="17"/>
        <v>4.3032048973712642E-2</v>
      </c>
      <c r="U16" s="152">
        <f t="shared" si="18"/>
        <v>3118</v>
      </c>
      <c r="V16" s="153">
        <f t="shared" si="19"/>
        <v>0.13400729353635477</v>
      </c>
      <c r="X16" s="145">
        <f t="shared" ref="X16:Y16" si="37">X39+X62+X85+X107+X129+X151</f>
        <v>237</v>
      </c>
      <c r="Y16" s="144">
        <f t="shared" si="37"/>
        <v>6030</v>
      </c>
      <c r="Z16" s="147">
        <f t="shared" si="21"/>
        <v>4.0911444847229417E-2</v>
      </c>
      <c r="AA16" s="161">
        <f t="shared" si="22"/>
        <v>573</v>
      </c>
      <c r="AB16" s="143">
        <f t="shared" si="23"/>
        <v>6603</v>
      </c>
      <c r="AC16" s="162">
        <f t="shared" si="24"/>
        <v>9.5024875621890548E-2</v>
      </c>
      <c r="AD16" s="145">
        <f t="shared" si="25"/>
        <v>564</v>
      </c>
      <c r="AE16" s="143">
        <f t="shared" si="26"/>
        <v>7167</v>
      </c>
      <c r="AF16" s="147">
        <f t="shared" si="27"/>
        <v>8.5415720127214906E-2</v>
      </c>
      <c r="AG16" s="161">
        <f t="shared" si="28"/>
        <v>546</v>
      </c>
      <c r="AH16" s="143">
        <f t="shared" si="29"/>
        <v>7713</v>
      </c>
      <c r="AI16" s="162">
        <f t="shared" si="30"/>
        <v>7.618250313938886E-2</v>
      </c>
      <c r="AJ16" s="145">
        <f t="shared" si="31"/>
        <v>519</v>
      </c>
      <c r="AK16" s="143">
        <f t="shared" si="32"/>
        <v>8232</v>
      </c>
      <c r="AL16" s="147">
        <f t="shared" si="33"/>
        <v>6.7288992609879431E-2</v>
      </c>
      <c r="AM16" s="163">
        <f t="shared" si="34"/>
        <v>2439</v>
      </c>
      <c r="AN16" s="153">
        <f t="shared" si="35"/>
        <v>8.0928611270013606E-2</v>
      </c>
    </row>
    <row r="17" spans="1:40" outlineLevel="1">
      <c r="B17" s="40" t="s">
        <v>77</v>
      </c>
      <c r="C17" s="52" t="s">
        <v>94</v>
      </c>
      <c r="D17" s="145">
        <f t="shared" ref="D17:F17" si="38">D40+D63+D86+D108+D130+D152</f>
        <v>687</v>
      </c>
      <c r="E17" s="146">
        <f t="shared" si="38"/>
        <v>12935</v>
      </c>
      <c r="F17" s="161">
        <f t="shared" si="38"/>
        <v>473</v>
      </c>
      <c r="G17" s="143">
        <f t="shared" si="6"/>
        <v>13408</v>
      </c>
      <c r="H17" s="162">
        <f t="shared" si="7"/>
        <v>3.6567452647854659E-2</v>
      </c>
      <c r="I17" s="145">
        <f t="shared" si="8"/>
        <v>508</v>
      </c>
      <c r="J17" s="143">
        <f t="shared" si="9"/>
        <v>13916</v>
      </c>
      <c r="K17" s="147">
        <f t="shared" si="10"/>
        <v>3.7887828162291172E-2</v>
      </c>
      <c r="L17" s="161">
        <f t="shared" si="11"/>
        <v>211</v>
      </c>
      <c r="M17" s="143">
        <f t="shared" si="12"/>
        <v>14127</v>
      </c>
      <c r="N17" s="162">
        <f t="shared" si="13"/>
        <v>1.516240298936476E-2</v>
      </c>
      <c r="O17" s="145">
        <f t="shared" si="14"/>
        <v>-76</v>
      </c>
      <c r="P17" s="116"/>
      <c r="Q17" s="119"/>
      <c r="R17" s="145">
        <f t="shared" si="15"/>
        <v>147</v>
      </c>
      <c r="S17" s="143">
        <f t="shared" si="16"/>
        <v>14274</v>
      </c>
      <c r="T17" s="147">
        <f t="shared" si="17"/>
        <v>1.0405606285835634E-2</v>
      </c>
      <c r="U17" s="152">
        <f t="shared" si="18"/>
        <v>2026</v>
      </c>
      <c r="V17" s="153">
        <f t="shared" si="19"/>
        <v>2.4931438646389692E-2</v>
      </c>
      <c r="X17" s="145">
        <f t="shared" ref="X17:Y17" si="39">X40+X63+X86+X108+X130+X152</f>
        <v>178</v>
      </c>
      <c r="Y17" s="144">
        <f t="shared" si="39"/>
        <v>14452</v>
      </c>
      <c r="Z17" s="147">
        <f t="shared" si="21"/>
        <v>1.2470225584979684E-2</v>
      </c>
      <c r="AA17" s="161">
        <f t="shared" si="22"/>
        <v>430</v>
      </c>
      <c r="AB17" s="143">
        <f t="shared" si="23"/>
        <v>14882</v>
      </c>
      <c r="AC17" s="162">
        <f t="shared" si="24"/>
        <v>2.97536673124827E-2</v>
      </c>
      <c r="AD17" s="145">
        <f t="shared" si="25"/>
        <v>424</v>
      </c>
      <c r="AE17" s="143">
        <f t="shared" si="26"/>
        <v>15306</v>
      </c>
      <c r="AF17" s="147">
        <f t="shared" si="27"/>
        <v>2.8490794248084934E-2</v>
      </c>
      <c r="AG17" s="161">
        <f t="shared" si="28"/>
        <v>410</v>
      </c>
      <c r="AH17" s="143">
        <f t="shared" si="29"/>
        <v>15716</v>
      </c>
      <c r="AI17" s="162">
        <f t="shared" si="30"/>
        <v>2.678688096171436E-2</v>
      </c>
      <c r="AJ17" s="145">
        <f t="shared" si="31"/>
        <v>390</v>
      </c>
      <c r="AK17" s="143">
        <f t="shared" si="32"/>
        <v>16106</v>
      </c>
      <c r="AL17" s="147">
        <f t="shared" si="33"/>
        <v>2.4815474675489946E-2</v>
      </c>
      <c r="AM17" s="163">
        <f t="shared" si="34"/>
        <v>1832</v>
      </c>
      <c r="AN17" s="153">
        <f t="shared" si="35"/>
        <v>2.7460028596161035E-2</v>
      </c>
    </row>
    <row r="18" spans="1:40" outlineLevel="1">
      <c r="B18" s="40" t="s">
        <v>78</v>
      </c>
      <c r="C18" s="52" t="s">
        <v>94</v>
      </c>
      <c r="D18" s="145">
        <f t="shared" ref="D18:F18" si="40">D41+D64+D87+D109+D131+D153</f>
        <v>858</v>
      </c>
      <c r="E18" s="146">
        <f t="shared" si="40"/>
        <v>3610</v>
      </c>
      <c r="F18" s="161">
        <f t="shared" si="40"/>
        <v>817</v>
      </c>
      <c r="G18" s="143">
        <f t="shared" si="6"/>
        <v>4427</v>
      </c>
      <c r="H18" s="162">
        <f t="shared" si="7"/>
        <v>0.22631578947368422</v>
      </c>
      <c r="I18" s="145">
        <f t="shared" si="8"/>
        <v>1080</v>
      </c>
      <c r="J18" s="143">
        <f t="shared" si="9"/>
        <v>5507</v>
      </c>
      <c r="K18" s="147">
        <f t="shared" si="10"/>
        <v>0.24395753331827422</v>
      </c>
      <c r="L18" s="161">
        <f t="shared" si="11"/>
        <v>590</v>
      </c>
      <c r="M18" s="143">
        <f t="shared" si="12"/>
        <v>6097</v>
      </c>
      <c r="N18" s="162">
        <f t="shared" si="13"/>
        <v>0.10713637189032141</v>
      </c>
      <c r="O18" s="145">
        <f t="shared" si="14"/>
        <v>175</v>
      </c>
      <c r="P18" s="116"/>
      <c r="Q18" s="119"/>
      <c r="R18" s="145">
        <f t="shared" si="15"/>
        <v>401</v>
      </c>
      <c r="S18" s="143">
        <f t="shared" si="16"/>
        <v>6498</v>
      </c>
      <c r="T18" s="147">
        <f t="shared" si="17"/>
        <v>6.5770050844677713E-2</v>
      </c>
      <c r="U18" s="152">
        <f t="shared" si="18"/>
        <v>3746</v>
      </c>
      <c r="V18" s="153">
        <f t="shared" si="19"/>
        <v>0.15829218528826905</v>
      </c>
      <c r="X18" s="145">
        <f t="shared" ref="X18:Y18" si="41">X41+X64+X87+X109+X131+X153</f>
        <v>343</v>
      </c>
      <c r="Y18" s="144">
        <f t="shared" si="41"/>
        <v>6841</v>
      </c>
      <c r="Z18" s="147">
        <f t="shared" si="21"/>
        <v>5.2785472453062483E-2</v>
      </c>
      <c r="AA18" s="161">
        <f t="shared" si="22"/>
        <v>829</v>
      </c>
      <c r="AB18" s="143">
        <f t="shared" si="23"/>
        <v>7670</v>
      </c>
      <c r="AC18" s="162">
        <f t="shared" si="24"/>
        <v>0.1211811138722409</v>
      </c>
      <c r="AD18" s="145">
        <f t="shared" si="25"/>
        <v>817</v>
      </c>
      <c r="AE18" s="143">
        <f t="shared" si="26"/>
        <v>8487</v>
      </c>
      <c r="AF18" s="147">
        <f t="shared" si="27"/>
        <v>0.10651890482398957</v>
      </c>
      <c r="AG18" s="161">
        <f t="shared" si="28"/>
        <v>791</v>
      </c>
      <c r="AH18" s="143">
        <f t="shared" si="29"/>
        <v>9278</v>
      </c>
      <c r="AI18" s="162">
        <f t="shared" si="30"/>
        <v>9.3201366796276663E-2</v>
      </c>
      <c r="AJ18" s="145">
        <f t="shared" si="31"/>
        <v>752</v>
      </c>
      <c r="AK18" s="143">
        <f t="shared" si="32"/>
        <v>10030</v>
      </c>
      <c r="AL18" s="147">
        <f t="shared" si="33"/>
        <v>8.1051950851476609E-2</v>
      </c>
      <c r="AM18" s="163">
        <f t="shared" si="34"/>
        <v>3532</v>
      </c>
      <c r="AN18" s="153">
        <f t="shared" si="35"/>
        <v>0.10038670777698377</v>
      </c>
    </row>
    <row r="19" spans="1:40" outlineLevel="1">
      <c r="B19" s="40" t="s">
        <v>79</v>
      </c>
      <c r="C19" s="52" t="s">
        <v>94</v>
      </c>
      <c r="D19" s="145">
        <f t="shared" ref="D19:F19" si="42">D42+D65+D88+D110+D132+D154</f>
        <v>1219</v>
      </c>
      <c r="E19" s="146">
        <f t="shared" si="42"/>
        <v>26460</v>
      </c>
      <c r="F19" s="161">
        <f t="shared" si="42"/>
        <v>1027</v>
      </c>
      <c r="G19" s="143">
        <f t="shared" si="6"/>
        <v>27487</v>
      </c>
      <c r="H19" s="162">
        <f t="shared" si="7"/>
        <v>3.8813303099017385E-2</v>
      </c>
      <c r="I19" s="145">
        <f t="shared" si="8"/>
        <v>996</v>
      </c>
      <c r="J19" s="143">
        <f t="shared" si="9"/>
        <v>28483</v>
      </c>
      <c r="K19" s="147">
        <f t="shared" si="10"/>
        <v>3.6235311238039802E-2</v>
      </c>
      <c r="L19" s="161">
        <f t="shared" si="11"/>
        <v>583</v>
      </c>
      <c r="M19" s="143">
        <f t="shared" si="12"/>
        <v>29066</v>
      </c>
      <c r="N19" s="162">
        <f t="shared" si="13"/>
        <v>2.0468349541831968E-2</v>
      </c>
      <c r="O19" s="145">
        <f t="shared" si="14"/>
        <v>151</v>
      </c>
      <c r="P19" s="116"/>
      <c r="Q19" s="119"/>
      <c r="R19" s="145">
        <f t="shared" si="15"/>
        <v>565</v>
      </c>
      <c r="S19" s="143">
        <f t="shared" si="16"/>
        <v>29631</v>
      </c>
      <c r="T19" s="147">
        <f t="shared" si="17"/>
        <v>1.9438519232092479E-2</v>
      </c>
      <c r="U19" s="152">
        <f t="shared" si="18"/>
        <v>4390</v>
      </c>
      <c r="V19" s="153">
        <f t="shared" si="19"/>
        <v>2.8700893757554136E-2</v>
      </c>
      <c r="X19" s="145">
        <f t="shared" ref="X19:Y19" si="43">X42+X65+X88+X110+X132+X154</f>
        <v>424</v>
      </c>
      <c r="Y19" s="144">
        <f t="shared" si="43"/>
        <v>30055</v>
      </c>
      <c r="Z19" s="147">
        <f t="shared" si="21"/>
        <v>1.4309338193108569E-2</v>
      </c>
      <c r="AA19" s="161">
        <f t="shared" si="22"/>
        <v>1025</v>
      </c>
      <c r="AB19" s="143">
        <f t="shared" si="23"/>
        <v>31080</v>
      </c>
      <c r="AC19" s="162">
        <f t="shared" si="24"/>
        <v>3.4104142405589753E-2</v>
      </c>
      <c r="AD19" s="145">
        <f t="shared" si="25"/>
        <v>1010</v>
      </c>
      <c r="AE19" s="143">
        <f t="shared" si="26"/>
        <v>32090</v>
      </c>
      <c r="AF19" s="147">
        <f t="shared" si="27"/>
        <v>3.2496782496782499E-2</v>
      </c>
      <c r="AG19" s="161">
        <f t="shared" si="28"/>
        <v>977</v>
      </c>
      <c r="AH19" s="143">
        <f t="shared" si="29"/>
        <v>33067</v>
      </c>
      <c r="AI19" s="162">
        <f t="shared" si="30"/>
        <v>3.044562168899969E-2</v>
      </c>
      <c r="AJ19" s="145">
        <f t="shared" si="31"/>
        <v>929</v>
      </c>
      <c r="AK19" s="143">
        <f t="shared" si="32"/>
        <v>33996</v>
      </c>
      <c r="AL19" s="147">
        <f t="shared" si="33"/>
        <v>2.8094474854084131E-2</v>
      </c>
      <c r="AM19" s="163">
        <f t="shared" si="34"/>
        <v>4365</v>
      </c>
      <c r="AN19" s="153">
        <f t="shared" si="35"/>
        <v>3.1282794136905601E-2</v>
      </c>
    </row>
    <row r="20" spans="1:40" outlineLevel="1">
      <c r="B20" s="40" t="s">
        <v>80</v>
      </c>
      <c r="C20" s="52" t="s">
        <v>94</v>
      </c>
      <c r="D20" s="145">
        <f t="shared" ref="D20:F20" si="44">D43+D66+D89+D111+D133+D155</f>
        <v>2277</v>
      </c>
      <c r="E20" s="146">
        <f t="shared" si="44"/>
        <v>22943</v>
      </c>
      <c r="F20" s="161">
        <f t="shared" si="44"/>
        <v>1830</v>
      </c>
      <c r="G20" s="143">
        <f t="shared" si="6"/>
        <v>24773</v>
      </c>
      <c r="H20" s="162">
        <f t="shared" si="7"/>
        <v>7.9762890642025894E-2</v>
      </c>
      <c r="I20" s="145">
        <f t="shared" si="8"/>
        <v>1610</v>
      </c>
      <c r="J20" s="143">
        <f t="shared" si="9"/>
        <v>26383</v>
      </c>
      <c r="K20" s="147">
        <f t="shared" si="10"/>
        <v>6.4990110200621648E-2</v>
      </c>
      <c r="L20" s="161">
        <f t="shared" si="11"/>
        <v>878</v>
      </c>
      <c r="M20" s="143">
        <f t="shared" si="12"/>
        <v>27261</v>
      </c>
      <c r="N20" s="162">
        <f t="shared" si="13"/>
        <v>3.3279005420156917E-2</v>
      </c>
      <c r="O20" s="145">
        <f t="shared" si="14"/>
        <v>58</v>
      </c>
      <c r="P20" s="116"/>
      <c r="Q20" s="119"/>
      <c r="R20" s="145">
        <f t="shared" si="15"/>
        <v>468</v>
      </c>
      <c r="S20" s="143">
        <f t="shared" si="16"/>
        <v>27729</v>
      </c>
      <c r="T20" s="147">
        <f t="shared" si="17"/>
        <v>1.7167381974248927E-2</v>
      </c>
      <c r="U20" s="152">
        <f t="shared" si="18"/>
        <v>7063</v>
      </c>
      <c r="V20" s="153">
        <f t="shared" si="19"/>
        <v>4.8506194667276459E-2</v>
      </c>
      <c r="X20" s="145">
        <f t="shared" ref="X20:Y20" si="45">X43+X66+X89+X111+X133+X155</f>
        <v>466</v>
      </c>
      <c r="Y20" s="144">
        <f t="shared" si="45"/>
        <v>28195</v>
      </c>
      <c r="Z20" s="147">
        <f t="shared" si="21"/>
        <v>1.6805510476396553E-2</v>
      </c>
      <c r="AA20" s="161">
        <f t="shared" si="22"/>
        <v>1127</v>
      </c>
      <c r="AB20" s="143">
        <f t="shared" si="23"/>
        <v>29322</v>
      </c>
      <c r="AC20" s="162">
        <f t="shared" si="24"/>
        <v>3.9971626174853697E-2</v>
      </c>
      <c r="AD20" s="145">
        <f t="shared" si="25"/>
        <v>1110</v>
      </c>
      <c r="AE20" s="143">
        <f t="shared" si="26"/>
        <v>30432</v>
      </c>
      <c r="AF20" s="147">
        <f t="shared" si="27"/>
        <v>3.7855535093104152E-2</v>
      </c>
      <c r="AG20" s="161">
        <f t="shared" si="28"/>
        <v>1074</v>
      </c>
      <c r="AH20" s="143">
        <f t="shared" si="29"/>
        <v>31506</v>
      </c>
      <c r="AI20" s="162">
        <f t="shared" si="30"/>
        <v>3.5291798107255523E-2</v>
      </c>
      <c r="AJ20" s="145">
        <f t="shared" si="31"/>
        <v>1021</v>
      </c>
      <c r="AK20" s="143">
        <f t="shared" si="32"/>
        <v>32527</v>
      </c>
      <c r="AL20" s="147">
        <f t="shared" si="33"/>
        <v>3.2406525741128671E-2</v>
      </c>
      <c r="AM20" s="163">
        <f t="shared" si="34"/>
        <v>4798</v>
      </c>
      <c r="AN20" s="153">
        <f t="shared" si="35"/>
        <v>3.6377504556748264E-2</v>
      </c>
    </row>
    <row r="21" spans="1:40" outlineLevel="1">
      <c r="B21" s="40" t="s">
        <v>81</v>
      </c>
      <c r="C21" s="52" t="s">
        <v>94</v>
      </c>
      <c r="D21" s="145">
        <f t="shared" ref="D21:F21" si="46">D44+D67+D90+D112+D134+D156</f>
        <v>1557</v>
      </c>
      <c r="E21" s="146">
        <f t="shared" si="46"/>
        <v>17884</v>
      </c>
      <c r="F21" s="161">
        <f t="shared" si="46"/>
        <v>1298</v>
      </c>
      <c r="G21" s="143">
        <f t="shared" si="6"/>
        <v>19182</v>
      </c>
      <c r="H21" s="162">
        <f t="shared" si="7"/>
        <v>7.2578841422500553E-2</v>
      </c>
      <c r="I21" s="145">
        <f t="shared" si="8"/>
        <v>1360</v>
      </c>
      <c r="J21" s="143">
        <f t="shared" si="9"/>
        <v>20542</v>
      </c>
      <c r="K21" s="147">
        <f t="shared" si="10"/>
        <v>7.0899801897612344E-2</v>
      </c>
      <c r="L21" s="161">
        <f t="shared" si="11"/>
        <v>571</v>
      </c>
      <c r="M21" s="143">
        <f t="shared" si="12"/>
        <v>21113</v>
      </c>
      <c r="N21" s="162">
        <f t="shared" si="13"/>
        <v>2.7796709181189757E-2</v>
      </c>
      <c r="O21" s="145">
        <f t="shared" si="14"/>
        <v>139</v>
      </c>
      <c r="P21" s="116"/>
      <c r="Q21" s="119"/>
      <c r="R21" s="145">
        <f t="shared" si="15"/>
        <v>565</v>
      </c>
      <c r="S21" s="143">
        <f t="shared" si="16"/>
        <v>21678</v>
      </c>
      <c r="T21" s="147">
        <f t="shared" si="17"/>
        <v>2.6760763510633258E-2</v>
      </c>
      <c r="U21" s="152">
        <f t="shared" si="18"/>
        <v>5351</v>
      </c>
      <c r="V21" s="153">
        <f t="shared" si="19"/>
        <v>4.9273338227744157E-2</v>
      </c>
      <c r="X21" s="145">
        <f t="shared" ref="X21:Y21" si="47">X44+X67+X90+X112+X134+X156</f>
        <v>451</v>
      </c>
      <c r="Y21" s="144">
        <f t="shared" si="47"/>
        <v>22129</v>
      </c>
      <c r="Z21" s="147">
        <f t="shared" si="21"/>
        <v>2.0804502260356121E-2</v>
      </c>
      <c r="AA21" s="161">
        <f t="shared" si="22"/>
        <v>1091</v>
      </c>
      <c r="AB21" s="143">
        <f t="shared" si="23"/>
        <v>23220</v>
      </c>
      <c r="AC21" s="162">
        <f t="shared" si="24"/>
        <v>4.9301821139680964E-2</v>
      </c>
      <c r="AD21" s="145">
        <f t="shared" si="25"/>
        <v>1074</v>
      </c>
      <c r="AE21" s="143">
        <f t="shared" si="26"/>
        <v>24294</v>
      </c>
      <c r="AF21" s="147">
        <f t="shared" si="27"/>
        <v>4.6253229974160204E-2</v>
      </c>
      <c r="AG21" s="161">
        <f t="shared" si="28"/>
        <v>1039</v>
      </c>
      <c r="AH21" s="143">
        <f t="shared" si="29"/>
        <v>25333</v>
      </c>
      <c r="AI21" s="162">
        <f t="shared" si="30"/>
        <v>4.2767761587223181E-2</v>
      </c>
      <c r="AJ21" s="145">
        <f t="shared" si="31"/>
        <v>989</v>
      </c>
      <c r="AK21" s="143">
        <f t="shared" si="32"/>
        <v>26322</v>
      </c>
      <c r="AL21" s="147">
        <f t="shared" si="33"/>
        <v>3.9039987368254848E-2</v>
      </c>
      <c r="AM21" s="163">
        <f t="shared" si="34"/>
        <v>4644</v>
      </c>
      <c r="AN21" s="153">
        <f t="shared" si="35"/>
        <v>4.4333655168359742E-2</v>
      </c>
    </row>
    <row r="22" spans="1:40" s="43" customFormat="1" outlineLevel="1">
      <c r="A22"/>
      <c r="B22" s="40" t="s">
        <v>82</v>
      </c>
      <c r="C22" s="52" t="s">
        <v>94</v>
      </c>
      <c r="D22" s="145">
        <f t="shared" ref="D22:F22" si="48">D45+D68+D91+D113+D135+D157</f>
        <v>2506</v>
      </c>
      <c r="E22" s="146">
        <f t="shared" si="48"/>
        <v>16768</v>
      </c>
      <c r="F22" s="161">
        <f t="shared" si="48"/>
        <v>2049</v>
      </c>
      <c r="G22" s="143">
        <f t="shared" si="6"/>
        <v>18817</v>
      </c>
      <c r="H22" s="162">
        <f t="shared" si="7"/>
        <v>0.12219704198473283</v>
      </c>
      <c r="I22" s="145">
        <f t="shared" si="8"/>
        <v>1881</v>
      </c>
      <c r="J22" s="143">
        <f t="shared" si="9"/>
        <v>20698</v>
      </c>
      <c r="K22" s="147">
        <f t="shared" si="10"/>
        <v>9.9962799596109903E-2</v>
      </c>
      <c r="L22" s="161">
        <f t="shared" si="11"/>
        <v>919</v>
      </c>
      <c r="M22" s="143">
        <f t="shared" si="12"/>
        <v>21617</v>
      </c>
      <c r="N22" s="162">
        <f t="shared" si="13"/>
        <v>4.4400425161851387E-2</v>
      </c>
      <c r="O22" s="145">
        <f t="shared" si="14"/>
        <v>62</v>
      </c>
      <c r="P22" s="116"/>
      <c r="Q22" s="119"/>
      <c r="R22" s="145">
        <f t="shared" si="15"/>
        <v>524</v>
      </c>
      <c r="S22" s="143">
        <f t="shared" si="16"/>
        <v>22141</v>
      </c>
      <c r="T22" s="147">
        <f t="shared" si="17"/>
        <v>2.4240181338761161E-2</v>
      </c>
      <c r="U22" s="152">
        <f t="shared" si="18"/>
        <v>7879</v>
      </c>
      <c r="V22" s="153">
        <f t="shared" si="19"/>
        <v>7.1961015993918798E-2</v>
      </c>
      <c r="W22"/>
      <c r="X22" s="145">
        <f t="shared" ref="X22:Y22" si="49">X45+X68+X91+X113+X135+X157</f>
        <v>530</v>
      </c>
      <c r="Y22" s="144">
        <f t="shared" si="49"/>
        <v>22671</v>
      </c>
      <c r="Z22" s="147">
        <f t="shared" si="21"/>
        <v>2.3937491531547807E-2</v>
      </c>
      <c r="AA22" s="161">
        <f t="shared" si="22"/>
        <v>1282</v>
      </c>
      <c r="AB22" s="143">
        <f t="shared" si="23"/>
        <v>23953</v>
      </c>
      <c r="AC22" s="162">
        <f t="shared" si="24"/>
        <v>5.6548012879890606E-2</v>
      </c>
      <c r="AD22" s="145">
        <f t="shared" si="25"/>
        <v>1262</v>
      </c>
      <c r="AE22" s="143">
        <f t="shared" si="26"/>
        <v>25215</v>
      </c>
      <c r="AF22" s="147">
        <f t="shared" si="27"/>
        <v>5.2686511084206571E-2</v>
      </c>
      <c r="AG22" s="161">
        <f t="shared" si="28"/>
        <v>1222</v>
      </c>
      <c r="AH22" s="143">
        <f t="shared" si="29"/>
        <v>26437</v>
      </c>
      <c r="AI22" s="162">
        <f t="shared" si="30"/>
        <v>4.8463216339480468E-2</v>
      </c>
      <c r="AJ22" s="145">
        <f t="shared" si="31"/>
        <v>1162</v>
      </c>
      <c r="AK22" s="143">
        <f t="shared" si="32"/>
        <v>27599</v>
      </c>
      <c r="AL22" s="147">
        <f t="shared" si="33"/>
        <v>4.3953549948935203E-2</v>
      </c>
      <c r="AM22" s="163">
        <f t="shared" si="34"/>
        <v>5458</v>
      </c>
      <c r="AN22" s="153">
        <f t="shared" si="35"/>
        <v>5.0402308112149408E-2</v>
      </c>
    </row>
    <row r="23" spans="1:40" s="43" customFormat="1" outlineLevel="1">
      <c r="A23"/>
      <c r="B23" s="40" t="s">
        <v>83</v>
      </c>
      <c r="C23" s="52" t="s">
        <v>94</v>
      </c>
      <c r="D23" s="145">
        <f t="shared" ref="D23:F23" si="50">D46+D69+D92+D114+D136+D158</f>
        <v>1359</v>
      </c>
      <c r="E23" s="146">
        <f t="shared" si="50"/>
        <v>11661</v>
      </c>
      <c r="F23" s="161">
        <f t="shared" si="50"/>
        <v>1502</v>
      </c>
      <c r="G23" s="143">
        <f t="shared" si="6"/>
        <v>13163</v>
      </c>
      <c r="H23" s="162">
        <f t="shared" si="7"/>
        <v>0.12880541977531945</v>
      </c>
      <c r="I23" s="145">
        <f t="shared" si="8"/>
        <v>1428</v>
      </c>
      <c r="J23" s="143">
        <f t="shared" si="9"/>
        <v>14591</v>
      </c>
      <c r="K23" s="147">
        <f t="shared" si="10"/>
        <v>0.10848590746790246</v>
      </c>
      <c r="L23" s="161">
        <f t="shared" si="11"/>
        <v>668</v>
      </c>
      <c r="M23" s="143">
        <f t="shared" si="12"/>
        <v>15259</v>
      </c>
      <c r="N23" s="162">
        <f t="shared" si="13"/>
        <v>4.5781646220272768E-2</v>
      </c>
      <c r="O23" s="145">
        <f t="shared" si="14"/>
        <v>101</v>
      </c>
      <c r="P23" s="116"/>
      <c r="Q23" s="119"/>
      <c r="R23" s="145">
        <f t="shared" si="15"/>
        <v>396</v>
      </c>
      <c r="S23" s="143">
        <f t="shared" si="16"/>
        <v>15655</v>
      </c>
      <c r="T23" s="147">
        <f t="shared" si="17"/>
        <v>2.5951897240972542E-2</v>
      </c>
      <c r="U23" s="152">
        <f t="shared" si="18"/>
        <v>5353</v>
      </c>
      <c r="V23" s="153">
        <f t="shared" si="19"/>
        <v>7.6413954205750922E-2</v>
      </c>
      <c r="W23"/>
      <c r="X23" s="145">
        <f t="shared" ref="X23:Y23" si="51">X46+X69+X92+X114+X136+X158</f>
        <v>334</v>
      </c>
      <c r="Y23" s="144">
        <f t="shared" si="51"/>
        <v>15989</v>
      </c>
      <c r="Z23" s="147">
        <f t="shared" si="21"/>
        <v>2.1335036729479399E-2</v>
      </c>
      <c r="AA23" s="161">
        <f t="shared" si="22"/>
        <v>808</v>
      </c>
      <c r="AB23" s="143">
        <f t="shared" si="23"/>
        <v>16797</v>
      </c>
      <c r="AC23" s="162">
        <f t="shared" si="24"/>
        <v>5.0534742635561951E-2</v>
      </c>
      <c r="AD23" s="145">
        <f t="shared" si="25"/>
        <v>796</v>
      </c>
      <c r="AE23" s="143">
        <f t="shared" si="26"/>
        <v>17593</v>
      </c>
      <c r="AF23" s="147">
        <f t="shared" si="27"/>
        <v>4.7389414776448174E-2</v>
      </c>
      <c r="AG23" s="161">
        <f t="shared" si="28"/>
        <v>770</v>
      </c>
      <c r="AH23" s="143">
        <f t="shared" si="29"/>
        <v>18363</v>
      </c>
      <c r="AI23" s="162">
        <f t="shared" si="30"/>
        <v>4.3767407491615985E-2</v>
      </c>
      <c r="AJ23" s="145">
        <f t="shared" si="31"/>
        <v>732</v>
      </c>
      <c r="AK23" s="143">
        <f t="shared" si="32"/>
        <v>19095</v>
      </c>
      <c r="AL23" s="147">
        <f t="shared" si="33"/>
        <v>3.9862767521646789E-2</v>
      </c>
      <c r="AM23" s="163">
        <f t="shared" si="34"/>
        <v>3440</v>
      </c>
      <c r="AN23" s="153">
        <f t="shared" si="35"/>
        <v>4.5380970152623545E-2</v>
      </c>
    </row>
    <row r="24" spans="1:40" outlineLevel="1">
      <c r="B24" s="40" t="s">
        <v>84</v>
      </c>
      <c r="C24" s="52" t="s">
        <v>94</v>
      </c>
      <c r="D24" s="145">
        <f t="shared" ref="D24:F24" si="52">D47+D70+D93+D115+D137+D159</f>
        <v>122</v>
      </c>
      <c r="E24" s="146">
        <f t="shared" si="52"/>
        <v>272</v>
      </c>
      <c r="F24" s="161">
        <f t="shared" si="52"/>
        <v>148</v>
      </c>
      <c r="G24" s="143">
        <f t="shared" si="6"/>
        <v>420</v>
      </c>
      <c r="H24" s="162">
        <f t="shared" si="7"/>
        <v>0.54411764705882348</v>
      </c>
      <c r="I24" s="145">
        <f t="shared" si="8"/>
        <v>227</v>
      </c>
      <c r="J24" s="143">
        <f t="shared" si="9"/>
        <v>647</v>
      </c>
      <c r="K24" s="147">
        <f t="shared" si="10"/>
        <v>0.54047619047619044</v>
      </c>
      <c r="L24" s="161">
        <f t="shared" si="11"/>
        <v>162</v>
      </c>
      <c r="M24" s="143">
        <f t="shared" si="12"/>
        <v>809</v>
      </c>
      <c r="N24" s="162">
        <f t="shared" si="13"/>
        <v>0.25038639876352398</v>
      </c>
      <c r="O24" s="145">
        <f t="shared" si="14"/>
        <v>54</v>
      </c>
      <c r="P24" s="116"/>
      <c r="Q24" s="119"/>
      <c r="R24" s="145">
        <f t="shared" si="15"/>
        <v>157</v>
      </c>
      <c r="S24" s="143">
        <f t="shared" si="16"/>
        <v>966</v>
      </c>
      <c r="T24" s="147">
        <f t="shared" si="17"/>
        <v>0.19406674907292953</v>
      </c>
      <c r="U24" s="152">
        <f t="shared" si="18"/>
        <v>816</v>
      </c>
      <c r="V24" s="153">
        <f t="shared" si="19"/>
        <v>0.37278351582897651</v>
      </c>
      <c r="X24" s="145">
        <f t="shared" ref="X24:Y24" si="53">X47+X70+X93+X115+X137+X159</f>
        <v>124</v>
      </c>
      <c r="Y24" s="144">
        <f t="shared" si="53"/>
        <v>1090</v>
      </c>
      <c r="Z24" s="147">
        <f t="shared" si="21"/>
        <v>0.12836438923395446</v>
      </c>
      <c r="AA24" s="161">
        <f t="shared" si="22"/>
        <v>300</v>
      </c>
      <c r="AB24" s="143">
        <f t="shared" si="23"/>
        <v>1390</v>
      </c>
      <c r="AC24" s="162">
        <f t="shared" si="24"/>
        <v>0.27522935779816515</v>
      </c>
      <c r="AD24" s="145">
        <f t="shared" si="25"/>
        <v>295</v>
      </c>
      <c r="AE24" s="143">
        <f t="shared" si="26"/>
        <v>1685</v>
      </c>
      <c r="AF24" s="147">
        <f t="shared" si="27"/>
        <v>0.21223021582733814</v>
      </c>
      <c r="AG24" s="161">
        <f t="shared" si="28"/>
        <v>286</v>
      </c>
      <c r="AH24" s="143">
        <f t="shared" si="29"/>
        <v>1971</v>
      </c>
      <c r="AI24" s="162">
        <f t="shared" si="30"/>
        <v>0.16973293768545994</v>
      </c>
      <c r="AJ24" s="145">
        <f t="shared" si="31"/>
        <v>272</v>
      </c>
      <c r="AK24" s="143">
        <f t="shared" si="32"/>
        <v>2243</v>
      </c>
      <c r="AL24" s="147">
        <f t="shared" si="33"/>
        <v>0.13800101471334347</v>
      </c>
      <c r="AM24" s="163">
        <f t="shared" si="34"/>
        <v>1277</v>
      </c>
      <c r="AN24" s="153">
        <f t="shared" si="35"/>
        <v>0.197707292641357</v>
      </c>
    </row>
    <row r="25" spans="1:40" s="43" customFormat="1" outlineLevel="1">
      <c r="A25"/>
      <c r="B25" s="40" t="s">
        <v>86</v>
      </c>
      <c r="C25" s="52" t="s">
        <v>94</v>
      </c>
      <c r="D25" s="145">
        <f t="shared" ref="D25:F25" si="54">D48+D71+D94+D116+D138+D160</f>
        <v>559</v>
      </c>
      <c r="E25" s="146">
        <f t="shared" si="54"/>
        <v>3068</v>
      </c>
      <c r="F25" s="161">
        <f t="shared" si="54"/>
        <v>482</v>
      </c>
      <c r="G25" s="143">
        <f t="shared" si="6"/>
        <v>3550</v>
      </c>
      <c r="H25" s="162">
        <f t="shared" si="7"/>
        <v>0.15710560625814862</v>
      </c>
      <c r="I25" s="145">
        <f t="shared" si="8"/>
        <v>531</v>
      </c>
      <c r="J25" s="143">
        <f t="shared" si="9"/>
        <v>4081</v>
      </c>
      <c r="K25" s="147">
        <f t="shared" si="10"/>
        <v>0.14957746478873241</v>
      </c>
      <c r="L25" s="161">
        <f t="shared" si="11"/>
        <v>245</v>
      </c>
      <c r="M25" s="143">
        <f t="shared" si="12"/>
        <v>4326</v>
      </c>
      <c r="N25" s="162">
        <f t="shared" si="13"/>
        <v>6.0034305317324184E-2</v>
      </c>
      <c r="O25" s="145">
        <f t="shared" si="14"/>
        <v>40</v>
      </c>
      <c r="P25" s="116"/>
      <c r="Q25" s="119"/>
      <c r="R25" s="145">
        <f t="shared" si="15"/>
        <v>150</v>
      </c>
      <c r="S25" s="143">
        <f t="shared" si="16"/>
        <v>4476</v>
      </c>
      <c r="T25" s="147">
        <f t="shared" si="17"/>
        <v>3.4674063800277391E-2</v>
      </c>
      <c r="U25" s="152">
        <f t="shared" si="18"/>
        <v>1967</v>
      </c>
      <c r="V25" s="153">
        <f t="shared" si="19"/>
        <v>9.9027806496605475E-2</v>
      </c>
      <c r="W25"/>
      <c r="X25" s="145">
        <f t="shared" ref="X25:Y25" si="55">X48+X71+X94+X116+X138+X160</f>
        <v>158</v>
      </c>
      <c r="Y25" s="144">
        <f t="shared" si="55"/>
        <v>4634</v>
      </c>
      <c r="Z25" s="147">
        <f t="shared" si="21"/>
        <v>3.5299374441465595E-2</v>
      </c>
      <c r="AA25" s="161">
        <f t="shared" si="22"/>
        <v>382</v>
      </c>
      <c r="AB25" s="143">
        <f t="shared" si="23"/>
        <v>5016</v>
      </c>
      <c r="AC25" s="162">
        <f t="shared" si="24"/>
        <v>8.2434182132067324E-2</v>
      </c>
      <c r="AD25" s="145">
        <f t="shared" si="25"/>
        <v>376</v>
      </c>
      <c r="AE25" s="143">
        <f t="shared" si="26"/>
        <v>5392</v>
      </c>
      <c r="AF25" s="147">
        <f t="shared" si="27"/>
        <v>7.4960127591706532E-2</v>
      </c>
      <c r="AG25" s="161">
        <f t="shared" si="28"/>
        <v>364</v>
      </c>
      <c r="AH25" s="143">
        <f t="shared" si="29"/>
        <v>5756</v>
      </c>
      <c r="AI25" s="162">
        <f t="shared" si="30"/>
        <v>6.7507418397626112E-2</v>
      </c>
      <c r="AJ25" s="145">
        <f t="shared" si="31"/>
        <v>346</v>
      </c>
      <c r="AK25" s="143">
        <f t="shared" si="32"/>
        <v>6102</v>
      </c>
      <c r="AL25" s="147">
        <f t="shared" si="33"/>
        <v>6.0111188325225849E-2</v>
      </c>
      <c r="AM25" s="163">
        <f t="shared" si="34"/>
        <v>1626</v>
      </c>
      <c r="AN25" s="153">
        <f t="shared" si="35"/>
        <v>7.1220915037375487E-2</v>
      </c>
    </row>
    <row r="26" spans="1:40" outlineLevel="1">
      <c r="B26" s="40" t="s">
        <v>87</v>
      </c>
      <c r="C26" s="52" t="s">
        <v>94</v>
      </c>
      <c r="D26" s="145">
        <f t="shared" ref="D26:F26" si="56">D49+D72+D95+D117+D139+D161</f>
        <v>366</v>
      </c>
      <c r="E26" s="146">
        <f t="shared" si="56"/>
        <v>420</v>
      </c>
      <c r="F26" s="161">
        <f t="shared" si="56"/>
        <v>277</v>
      </c>
      <c r="G26" s="143">
        <f t="shared" si="6"/>
        <v>697</v>
      </c>
      <c r="H26" s="162">
        <f t="shared" si="7"/>
        <v>0.65952380952380951</v>
      </c>
      <c r="I26" s="145">
        <f t="shared" si="8"/>
        <v>310</v>
      </c>
      <c r="J26" s="143">
        <f t="shared" si="9"/>
        <v>1007</v>
      </c>
      <c r="K26" s="147">
        <f t="shared" si="10"/>
        <v>0.44476327116212339</v>
      </c>
      <c r="L26" s="161">
        <f t="shared" si="11"/>
        <v>147</v>
      </c>
      <c r="M26" s="143">
        <f t="shared" si="12"/>
        <v>1154</v>
      </c>
      <c r="N26" s="162">
        <f t="shared" si="13"/>
        <v>0.14597815292949354</v>
      </c>
      <c r="O26" s="145">
        <f t="shared" si="14"/>
        <v>28</v>
      </c>
      <c r="P26" s="116"/>
      <c r="Q26" s="119"/>
      <c r="R26" s="145">
        <f t="shared" si="15"/>
        <v>74</v>
      </c>
      <c r="S26" s="143">
        <f t="shared" si="16"/>
        <v>1228</v>
      </c>
      <c r="T26" s="147">
        <f t="shared" si="17"/>
        <v>6.4124783362218371E-2</v>
      </c>
      <c r="U26" s="152">
        <f t="shared" si="18"/>
        <v>1174</v>
      </c>
      <c r="V26" s="153">
        <f t="shared" si="19"/>
        <v>0.30763720631219238</v>
      </c>
      <c r="X26" s="145">
        <f t="shared" ref="X26:Y26" si="57">X49+X72+X95+X117+X139+X161</f>
        <v>63</v>
      </c>
      <c r="Y26" s="144">
        <f t="shared" si="57"/>
        <v>1291</v>
      </c>
      <c r="Z26" s="147">
        <f t="shared" si="21"/>
        <v>5.1302931596091207E-2</v>
      </c>
      <c r="AA26" s="161">
        <f t="shared" si="22"/>
        <v>152</v>
      </c>
      <c r="AB26" s="143">
        <f t="shared" si="23"/>
        <v>1443</v>
      </c>
      <c r="AC26" s="162">
        <f t="shared" si="24"/>
        <v>0.11773818745158791</v>
      </c>
      <c r="AD26" s="145">
        <f t="shared" si="25"/>
        <v>150</v>
      </c>
      <c r="AE26" s="143">
        <f t="shared" si="26"/>
        <v>1593</v>
      </c>
      <c r="AF26" s="147">
        <f t="shared" si="27"/>
        <v>0.10395010395010396</v>
      </c>
      <c r="AG26" s="161">
        <f t="shared" si="28"/>
        <v>145</v>
      </c>
      <c r="AH26" s="143">
        <f t="shared" si="29"/>
        <v>1738</v>
      </c>
      <c r="AI26" s="162">
        <f t="shared" si="30"/>
        <v>9.1023226616446962E-2</v>
      </c>
      <c r="AJ26" s="145">
        <f t="shared" si="31"/>
        <v>138</v>
      </c>
      <c r="AK26" s="143">
        <f t="shared" si="32"/>
        <v>1876</v>
      </c>
      <c r="AL26" s="147">
        <f t="shared" si="33"/>
        <v>7.9401611047180673E-2</v>
      </c>
      <c r="AM26" s="163">
        <f t="shared" si="34"/>
        <v>648</v>
      </c>
      <c r="AN26" s="153">
        <f t="shared" si="35"/>
        <v>9.7935045989919089E-2</v>
      </c>
    </row>
    <row r="27" spans="1:40" ht="15" customHeight="1" outlineLevel="1">
      <c r="B27" s="40" t="s">
        <v>88</v>
      </c>
      <c r="C27" s="52" t="s">
        <v>94</v>
      </c>
      <c r="D27" s="145">
        <f t="shared" ref="D27:F27" si="58">D50+D73+D96+D118+D140+D162</f>
        <v>0</v>
      </c>
      <c r="E27" s="146">
        <f t="shared" si="58"/>
        <v>0</v>
      </c>
      <c r="F27" s="161">
        <f t="shared" si="58"/>
        <v>0</v>
      </c>
      <c r="G27" s="143">
        <f t="shared" si="6"/>
        <v>0</v>
      </c>
      <c r="H27" s="162">
        <f t="shared" si="7"/>
        <v>0</v>
      </c>
      <c r="I27" s="145">
        <f t="shared" si="8"/>
        <v>2</v>
      </c>
      <c r="J27" s="143">
        <f t="shared" si="9"/>
        <v>2</v>
      </c>
      <c r="K27" s="147">
        <f t="shared" si="10"/>
        <v>0</v>
      </c>
      <c r="L27" s="161">
        <f t="shared" si="11"/>
        <v>18</v>
      </c>
      <c r="M27" s="143">
        <f t="shared" si="12"/>
        <v>20</v>
      </c>
      <c r="N27" s="162">
        <f t="shared" si="13"/>
        <v>9</v>
      </c>
      <c r="O27" s="145">
        <f t="shared" si="14"/>
        <v>3</v>
      </c>
      <c r="P27" s="116"/>
      <c r="Q27" s="119"/>
      <c r="R27" s="145">
        <f t="shared" si="15"/>
        <v>12</v>
      </c>
      <c r="S27" s="143">
        <f t="shared" si="16"/>
        <v>32</v>
      </c>
      <c r="T27" s="147">
        <f t="shared" si="17"/>
        <v>0.6</v>
      </c>
      <c r="U27" s="152">
        <f t="shared" si="18"/>
        <v>32</v>
      </c>
      <c r="V27" s="153">
        <f t="shared" si="19"/>
        <v>0</v>
      </c>
      <c r="X27" s="145">
        <f t="shared" ref="X27:Y27" si="59">X50+X73+X96+X118+X140+X162</f>
        <v>20</v>
      </c>
      <c r="Y27" s="144">
        <f t="shared" si="59"/>
        <v>52</v>
      </c>
      <c r="Z27" s="147">
        <f t="shared" si="21"/>
        <v>0.625</v>
      </c>
      <c r="AA27" s="161">
        <f t="shared" si="22"/>
        <v>58</v>
      </c>
      <c r="AB27" s="143">
        <f t="shared" si="23"/>
        <v>110</v>
      </c>
      <c r="AC27" s="162">
        <f t="shared" si="24"/>
        <v>1.1153846153846154</v>
      </c>
      <c r="AD27" s="145">
        <f t="shared" si="25"/>
        <v>58</v>
      </c>
      <c r="AE27" s="143">
        <f t="shared" si="26"/>
        <v>168</v>
      </c>
      <c r="AF27" s="147">
        <f t="shared" si="27"/>
        <v>0.52727272727272723</v>
      </c>
      <c r="AG27" s="161">
        <f t="shared" si="28"/>
        <v>56</v>
      </c>
      <c r="AH27" s="143">
        <f t="shared" si="29"/>
        <v>224</v>
      </c>
      <c r="AI27" s="162">
        <f t="shared" si="30"/>
        <v>0.33333333333333331</v>
      </c>
      <c r="AJ27" s="145">
        <f t="shared" si="31"/>
        <v>54</v>
      </c>
      <c r="AK27" s="143">
        <f t="shared" si="32"/>
        <v>278</v>
      </c>
      <c r="AL27" s="147">
        <f t="shared" si="33"/>
        <v>0.24107142857142858</v>
      </c>
      <c r="AM27" s="163">
        <f t="shared" si="34"/>
        <v>246</v>
      </c>
      <c r="AN27" s="153">
        <f t="shared" si="35"/>
        <v>0.52058381324609027</v>
      </c>
    </row>
    <row r="28" spans="1:40" ht="15" customHeight="1" outlineLevel="1">
      <c r="B28" s="339" t="s">
        <v>95</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62"/>
    </row>
    <row r="29" spans="1:40" ht="15" customHeight="1" outlineLevel="1">
      <c r="B29" s="282" t="s">
        <v>114</v>
      </c>
      <c r="C29" s="53" t="s">
        <v>94</v>
      </c>
      <c r="D29" s="166">
        <f>SUM(D14:D27)</f>
        <v>18028</v>
      </c>
      <c r="E29" s="166">
        <f>SUM(E14:E27)</f>
        <v>232596</v>
      </c>
      <c r="F29" s="224">
        <f>SUM(F14:F27)</f>
        <v>15738</v>
      </c>
      <c r="G29" s="144">
        <f>SUM(G14:G27)</f>
        <v>248334</v>
      </c>
      <c r="H29" s="165">
        <f>IFERROR((G29-E29)/E29,0)</f>
        <v>6.7662384563793018E-2</v>
      </c>
      <c r="I29" s="166">
        <f>SUM(I14:I27)</f>
        <v>15838</v>
      </c>
      <c r="J29" s="166">
        <f>SUM(J14:J27)</f>
        <v>264172</v>
      </c>
      <c r="K29" s="164">
        <f t="shared" ref="K29" si="60">IFERROR((J29-G29)/G29,0)</f>
        <v>6.3777009994604048E-2</v>
      </c>
      <c r="L29" s="224">
        <f>SUM(L14:L27)</f>
        <v>8159</v>
      </c>
      <c r="M29" s="144">
        <f>SUM(M14:M27)</f>
        <v>272331</v>
      </c>
      <c r="N29" s="165">
        <f t="shared" ref="N29" si="61">IFERROR((M29-J29)/J29,0)</f>
        <v>3.0885180867010888E-2</v>
      </c>
      <c r="O29" s="166">
        <f>SUM(O14:O27)</f>
        <v>935</v>
      </c>
      <c r="P29" s="127"/>
      <c r="Q29" s="128"/>
      <c r="R29" s="224">
        <f>SUM(R14:R27)</f>
        <v>6118</v>
      </c>
      <c r="S29" s="144">
        <f>SUM(S14:S27)</f>
        <v>278449</v>
      </c>
      <c r="T29" s="164">
        <f t="shared" ref="T29" si="62">IFERROR((S29-M29)/M29,0)</f>
        <v>2.2465308760295375E-2</v>
      </c>
      <c r="U29" s="166">
        <f>SUM(U14:U27)</f>
        <v>63881</v>
      </c>
      <c r="V29" s="153">
        <f>IFERROR((S29/E29)^(1/4)-1,0)</f>
        <v>4.6010045078363149E-2</v>
      </c>
      <c r="X29" s="224">
        <f>SUM(X14:X27)</f>
        <v>5500</v>
      </c>
      <c r="Y29" s="144">
        <f>SUM(Y14:Y27)</f>
        <v>283949</v>
      </c>
      <c r="Z29" s="164">
        <f>IFERROR((Y29-S29)/S29,0)</f>
        <v>1.9752270613290046E-2</v>
      </c>
      <c r="AA29" s="145">
        <f>SUM(AA14:AA27)</f>
        <v>13300</v>
      </c>
      <c r="AB29" s="225">
        <f>SUM(AB14:AB27)</f>
        <v>297249</v>
      </c>
      <c r="AC29" s="165">
        <f>IFERROR((AB29-Y29)/Y29,0)</f>
        <v>4.6839397215697187E-2</v>
      </c>
      <c r="AD29" s="224">
        <f>SUM(AD14:AD27)</f>
        <v>13100</v>
      </c>
      <c r="AE29" s="144">
        <f>SUM(AE14:AE27)</f>
        <v>310349</v>
      </c>
      <c r="AF29" s="164">
        <f>IFERROR((AE29-AB29)/AB29,0)</f>
        <v>4.4070795864746388E-2</v>
      </c>
      <c r="AG29" s="224">
        <f>SUM(AG14:AG27)</f>
        <v>12676</v>
      </c>
      <c r="AH29" s="144">
        <f>SUM(AH14:AH27)</f>
        <v>323025</v>
      </c>
      <c r="AI29" s="165">
        <f>IFERROR((AH29-AE29)/AE29,0)</f>
        <v>4.0844339759432122E-2</v>
      </c>
      <c r="AJ29" s="145">
        <f>SUM(AJ14:AJ27)</f>
        <v>12055</v>
      </c>
      <c r="AK29" s="225">
        <f>SUM(AK14:AK27)</f>
        <v>335080</v>
      </c>
      <c r="AL29" s="165">
        <f>IFERROR((AK29-AH29)/AH29,0)</f>
        <v>3.7319092949462118E-2</v>
      </c>
      <c r="AM29" s="166">
        <f>SUM(AM14:AM27)</f>
        <v>56631</v>
      </c>
      <c r="AN29" s="167">
        <f t="shared" ref="AN29" si="63">IFERROR((AK29/Y29)^(1/4)-1,0)</f>
        <v>4.2262328222831824E-2</v>
      </c>
    </row>
    <row r="30" spans="1:40" ht="15" customHeight="1">
      <c r="R30" s="43"/>
    </row>
    <row r="31" spans="1:40" ht="15" customHeight="1">
      <c r="R31" s="43"/>
    </row>
    <row r="32" spans="1:40" ht="15.6">
      <c r="B32" s="332" t="s">
        <v>92</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row>
    <row r="33" spans="1:41" ht="5.45" customHeight="1" outlineLevel="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spans="1:41" outlineLevel="1">
      <c r="B34" s="359"/>
      <c r="C34" s="344" t="s">
        <v>93</v>
      </c>
      <c r="D34" s="347" t="s">
        <v>106</v>
      </c>
      <c r="E34" s="348"/>
      <c r="F34" s="348"/>
      <c r="G34" s="348"/>
      <c r="H34" s="348"/>
      <c r="I34" s="348"/>
      <c r="J34" s="348"/>
      <c r="K34" s="348"/>
      <c r="L34" s="348"/>
      <c r="M34" s="348"/>
      <c r="N34" s="348"/>
      <c r="O34" s="348"/>
      <c r="P34" s="348"/>
      <c r="Q34" s="348"/>
      <c r="R34" s="369"/>
      <c r="S34" s="370"/>
      <c r="T34" s="371"/>
      <c r="U34" s="355" t="str">
        <f xml:space="preserve"> D35&amp;" - "&amp;R35</f>
        <v>2019 - 2023</v>
      </c>
      <c r="V34" s="367"/>
      <c r="X34" s="347" t="s">
        <v>107</v>
      </c>
      <c r="Y34" s="348"/>
      <c r="Z34" s="348"/>
      <c r="AA34" s="348"/>
      <c r="AB34" s="348"/>
      <c r="AC34" s="348"/>
      <c r="AD34" s="348"/>
      <c r="AE34" s="348"/>
      <c r="AF34" s="348"/>
      <c r="AG34" s="348"/>
      <c r="AH34" s="348"/>
      <c r="AI34" s="348"/>
      <c r="AJ34" s="348"/>
      <c r="AK34" s="348"/>
      <c r="AL34" s="348"/>
      <c r="AM34" s="348"/>
      <c r="AN34" s="349"/>
    </row>
    <row r="35" spans="1:41" outlineLevel="1">
      <c r="B35" s="360"/>
      <c r="C35" s="345"/>
      <c r="D35" s="347">
        <f>$C$3-5</f>
        <v>2019</v>
      </c>
      <c r="E35" s="349"/>
      <c r="F35" s="348">
        <f>$C$3-4</f>
        <v>2020</v>
      </c>
      <c r="G35" s="348"/>
      <c r="H35" s="348"/>
      <c r="I35" s="347">
        <f>$C$3-3</f>
        <v>2021</v>
      </c>
      <c r="J35" s="348"/>
      <c r="K35" s="349"/>
      <c r="L35" s="347">
        <f>$C$3-2</f>
        <v>2022</v>
      </c>
      <c r="M35" s="348"/>
      <c r="N35" s="349"/>
      <c r="O35" s="347" t="str">
        <f>$C$3-1&amp;""&amp;" ("&amp;"Σεπ"&amp;")"</f>
        <v>2023 (Σεπ)</v>
      </c>
      <c r="P35" s="348"/>
      <c r="Q35" s="349"/>
      <c r="R35" s="347">
        <f>$C$3-1</f>
        <v>2023</v>
      </c>
      <c r="S35" s="348"/>
      <c r="T35" s="349"/>
      <c r="U35" s="357"/>
      <c r="V35" s="368"/>
      <c r="X35" s="347">
        <f>$C$3</f>
        <v>2024</v>
      </c>
      <c r="Y35" s="348"/>
      <c r="Z35" s="349"/>
      <c r="AA35" s="348">
        <f>$C$3+1</f>
        <v>2025</v>
      </c>
      <c r="AB35" s="348"/>
      <c r="AC35" s="348"/>
      <c r="AD35" s="347">
        <f>$C$3+2</f>
        <v>2026</v>
      </c>
      <c r="AE35" s="348"/>
      <c r="AF35" s="349"/>
      <c r="AG35" s="348">
        <f>$C$3+3</f>
        <v>2027</v>
      </c>
      <c r="AH35" s="348"/>
      <c r="AI35" s="348"/>
      <c r="AJ35" s="347">
        <f>$C$3+4</f>
        <v>2028</v>
      </c>
      <c r="AK35" s="348"/>
      <c r="AL35" s="349"/>
      <c r="AM35" s="337" t="str">
        <f>X35&amp;" - "&amp;AJ35</f>
        <v>2024 - 2028</v>
      </c>
      <c r="AN35" s="363"/>
    </row>
    <row r="36" spans="1:41" ht="29.1" outlineLevel="1">
      <c r="B36" s="361"/>
      <c r="C36" s="346"/>
      <c r="D36" s="54" t="s">
        <v>108</v>
      </c>
      <c r="E36" s="55" t="s">
        <v>109</v>
      </c>
      <c r="F36" s="54" t="s">
        <v>108</v>
      </c>
      <c r="G36" s="9" t="s">
        <v>109</v>
      </c>
      <c r="H36" s="55" t="s">
        <v>110</v>
      </c>
      <c r="I36" s="54" t="s">
        <v>108</v>
      </c>
      <c r="J36" s="9" t="s">
        <v>109</v>
      </c>
      <c r="K36" s="55" t="s">
        <v>110</v>
      </c>
      <c r="L36" s="54" t="s">
        <v>108</v>
      </c>
      <c r="M36" s="9" t="s">
        <v>109</v>
      </c>
      <c r="N36" s="55" t="s">
        <v>110</v>
      </c>
      <c r="O36" s="54" t="s">
        <v>108</v>
      </c>
      <c r="P36" s="9" t="s">
        <v>109</v>
      </c>
      <c r="Q36" s="55" t="s">
        <v>110</v>
      </c>
      <c r="R36" s="54" t="s">
        <v>108</v>
      </c>
      <c r="S36" s="9" t="s">
        <v>109</v>
      </c>
      <c r="T36" s="55" t="s">
        <v>110</v>
      </c>
      <c r="U36" s="9" t="s">
        <v>111</v>
      </c>
      <c r="V36" s="281" t="s">
        <v>112</v>
      </c>
      <c r="X36" s="54" t="s">
        <v>108</v>
      </c>
      <c r="Y36" s="9" t="s">
        <v>109</v>
      </c>
      <c r="Z36" s="55" t="s">
        <v>110</v>
      </c>
      <c r="AA36" s="54" t="s">
        <v>108</v>
      </c>
      <c r="AB36" s="9" t="s">
        <v>109</v>
      </c>
      <c r="AC36" s="55" t="s">
        <v>110</v>
      </c>
      <c r="AD36" s="54" t="s">
        <v>108</v>
      </c>
      <c r="AE36" s="9" t="s">
        <v>109</v>
      </c>
      <c r="AF36" s="55" t="s">
        <v>110</v>
      </c>
      <c r="AG36" s="54" t="s">
        <v>108</v>
      </c>
      <c r="AH36" s="9" t="s">
        <v>109</v>
      </c>
      <c r="AI36" s="55" t="s">
        <v>110</v>
      </c>
      <c r="AJ36" s="54" t="s">
        <v>108</v>
      </c>
      <c r="AK36" s="9" t="s">
        <v>109</v>
      </c>
      <c r="AL36" s="55" t="s">
        <v>110</v>
      </c>
      <c r="AM36" s="9" t="s">
        <v>111</v>
      </c>
      <c r="AN36" s="315" t="s">
        <v>112</v>
      </c>
      <c r="AO36" s="238"/>
    </row>
    <row r="37" spans="1:41" outlineLevel="1">
      <c r="B37" s="40" t="s">
        <v>74</v>
      </c>
      <c r="C37" s="52" t="s">
        <v>94</v>
      </c>
      <c r="D37" s="58">
        <v>4792</v>
      </c>
      <c r="E37" s="59">
        <v>107410</v>
      </c>
      <c r="F37" s="59">
        <v>4259</v>
      </c>
      <c r="G37" s="132">
        <f t="shared" ref="G37" si="64">E37+F37</f>
        <v>111669</v>
      </c>
      <c r="H37" s="168">
        <f t="shared" ref="H37" si="65">IFERROR((G37-E37)/E37,0)</f>
        <v>3.9651801508239458E-2</v>
      </c>
      <c r="I37" s="58">
        <v>3992</v>
      </c>
      <c r="J37" s="132">
        <f>G37+I37</f>
        <v>115661</v>
      </c>
      <c r="K37" s="157">
        <f>IFERROR((J37-G37)/G37,0)</f>
        <v>3.5748506747620201E-2</v>
      </c>
      <c r="L37" s="58">
        <v>2435</v>
      </c>
      <c r="M37" s="132">
        <f>J37+L37</f>
        <v>118096</v>
      </c>
      <c r="N37" s="168">
        <f>IFERROR((M37-J37)/J37,0)</f>
        <v>2.1052904609159526E-2</v>
      </c>
      <c r="O37" s="58">
        <v>199</v>
      </c>
      <c r="P37" s="127"/>
      <c r="Q37" s="127"/>
      <c r="R37" s="58">
        <v>2316</v>
      </c>
      <c r="S37" s="132">
        <f>M37+R37</f>
        <v>120412</v>
      </c>
      <c r="T37" s="157">
        <f>IFERROR((S37-M37)/M37,0)</f>
        <v>1.9611163798943232E-2</v>
      </c>
      <c r="U37" s="163">
        <f t="shared" ref="U37" si="66">D37+F37+I37+L37+R37</f>
        <v>17794</v>
      </c>
      <c r="V37" s="153">
        <f t="shared" ref="V37" si="67">IFERROR((S37/E37)^(1/4)-1,0)</f>
        <v>2.8978411977450991E-2</v>
      </c>
      <c r="X37" s="58">
        <v>1975</v>
      </c>
      <c r="Y37" s="132">
        <f t="shared" ref="Y37" si="68">S37+X37</f>
        <v>122387</v>
      </c>
      <c r="Z37" s="157">
        <f t="shared" ref="Z37" si="69">IFERROR((Y37-S37)/S37,0)</f>
        <v>1.6402019732252599E-2</v>
      </c>
      <c r="AA37" s="58">
        <v>4768</v>
      </c>
      <c r="AB37" s="132">
        <f>Y37+AA37</f>
        <v>127155</v>
      </c>
      <c r="AC37" s="168">
        <f>IFERROR((AB37-Y37)/Y37,0)</f>
        <v>3.8958386103099187E-2</v>
      </c>
      <c r="AD37" s="58">
        <v>4701</v>
      </c>
      <c r="AE37" s="132">
        <f>AB37+AD37</f>
        <v>131856</v>
      </c>
      <c r="AF37" s="157">
        <f>IFERROR((AE37-AB37)/AB37,0)</f>
        <v>3.697062640084936E-2</v>
      </c>
      <c r="AG37" s="58">
        <v>4545</v>
      </c>
      <c r="AH37" s="132">
        <f>AE37+AG37</f>
        <v>136401</v>
      </c>
      <c r="AI37" s="168">
        <f>IFERROR((AH37-AE37)/AE37,0)</f>
        <v>3.4469421186749179E-2</v>
      </c>
      <c r="AJ37" s="58">
        <v>4325</v>
      </c>
      <c r="AK37" s="132">
        <f>AH37+AJ37</f>
        <v>140726</v>
      </c>
      <c r="AL37" s="157">
        <f>IFERROR((AK37-AH37)/AH37,0)</f>
        <v>3.170797868050821E-2</v>
      </c>
      <c r="AM37" s="152">
        <f>X37+AA37+AD37+AG37+AJ37</f>
        <v>20314</v>
      </c>
      <c r="AN37" s="153">
        <f>IFERROR((AK37/Y37)^(1/4)-1,0)</f>
        <v>3.5523033576832841E-2</v>
      </c>
    </row>
    <row r="38" spans="1:41" outlineLevel="1">
      <c r="B38" s="40" t="s">
        <v>75</v>
      </c>
      <c r="C38" s="52" t="s">
        <v>94</v>
      </c>
      <c r="D38" s="58">
        <v>833</v>
      </c>
      <c r="E38" s="59">
        <v>2921</v>
      </c>
      <c r="F38" s="59">
        <v>813</v>
      </c>
      <c r="G38" s="132">
        <f t="shared" ref="G38:G50" si="70">E38+F38</f>
        <v>3734</v>
      </c>
      <c r="H38" s="168">
        <f t="shared" ref="H38:H50" si="71">IFERROR((G38-E38)/E38,0)</f>
        <v>0.27832933926737419</v>
      </c>
      <c r="I38" s="58">
        <v>870</v>
      </c>
      <c r="J38" s="132">
        <f t="shared" ref="J38:J50" si="72">G38+I38</f>
        <v>4604</v>
      </c>
      <c r="K38" s="157">
        <f t="shared" ref="K38:K50" si="73">IFERROR((J38-G38)/G38,0)</f>
        <v>0.23299410819496519</v>
      </c>
      <c r="L38" s="58">
        <v>329</v>
      </c>
      <c r="M38" s="132">
        <f t="shared" ref="M38:M50" si="74">J38+L38</f>
        <v>4933</v>
      </c>
      <c r="N38" s="168">
        <f t="shared" ref="N38:N50" si="75">IFERROR((M38-J38)/J38,0)</f>
        <v>7.1459600347523897E-2</v>
      </c>
      <c r="O38" s="58">
        <v>-8</v>
      </c>
      <c r="P38" s="127"/>
      <c r="Q38" s="127"/>
      <c r="R38" s="58">
        <v>132</v>
      </c>
      <c r="S38" s="132">
        <f t="shared" ref="S38:S50" si="76">M38+R38</f>
        <v>5065</v>
      </c>
      <c r="T38" s="157">
        <f t="shared" ref="T38:T50" si="77">IFERROR((S38-M38)/M38,0)</f>
        <v>2.6758564767889723E-2</v>
      </c>
      <c r="U38" s="163">
        <f t="shared" ref="U38:U50" si="78">D38+F38+I38+L38+R38</f>
        <v>2977</v>
      </c>
      <c r="V38" s="153">
        <f t="shared" ref="V38:V50" si="79">IFERROR((S38/E38)^(1/4)-1,0)</f>
        <v>0.14752451731223704</v>
      </c>
      <c r="X38" s="58">
        <v>178</v>
      </c>
      <c r="Y38" s="132">
        <f t="shared" ref="Y38:Y50" si="80">S38+X38</f>
        <v>5243</v>
      </c>
      <c r="Z38" s="157">
        <f t="shared" ref="Z38:Z50" si="81">IFERROR((Y38-S38)/S38,0)</f>
        <v>3.5143139190523198E-2</v>
      </c>
      <c r="AA38" s="58">
        <v>431</v>
      </c>
      <c r="AB38" s="132">
        <f t="shared" ref="AB38:AB50" si="82">Y38+AA38</f>
        <v>5674</v>
      </c>
      <c r="AC38" s="168">
        <f t="shared" ref="AC38:AC50" si="83">IFERROR((AB38-Y38)/Y38,0)</f>
        <v>8.2204844554644288E-2</v>
      </c>
      <c r="AD38" s="58">
        <v>424</v>
      </c>
      <c r="AE38" s="132">
        <f t="shared" ref="AE38:AE50" si="84">AB38+AD38</f>
        <v>6098</v>
      </c>
      <c r="AF38" s="157">
        <f t="shared" ref="AF38:AF50" si="85">IFERROR((AE38-AB38)/AB38,0)</f>
        <v>7.4726824109975332E-2</v>
      </c>
      <c r="AG38" s="58">
        <v>410</v>
      </c>
      <c r="AH38" s="132">
        <f t="shared" ref="AH38:AH50" si="86">AE38+AG38</f>
        <v>6508</v>
      </c>
      <c r="AI38" s="168">
        <f t="shared" ref="AI38:AI50" si="87">IFERROR((AH38-AE38)/AE38,0)</f>
        <v>6.723515906854706E-2</v>
      </c>
      <c r="AJ38" s="58">
        <v>390</v>
      </c>
      <c r="AK38" s="132">
        <f t="shared" ref="AK38:AK50" si="88">AH38+AJ38</f>
        <v>6898</v>
      </c>
      <c r="AL38" s="157">
        <f t="shared" ref="AL38:AL50" si="89">IFERROR((AK38-AH38)/AH38,0)</f>
        <v>5.9926244622003688E-2</v>
      </c>
      <c r="AM38" s="152"/>
      <c r="AN38" s="153"/>
    </row>
    <row r="39" spans="1:41" outlineLevel="1">
      <c r="B39" s="40" t="s">
        <v>76</v>
      </c>
      <c r="C39" s="52" t="s">
        <v>94</v>
      </c>
      <c r="D39" s="58">
        <v>818</v>
      </c>
      <c r="E39" s="59">
        <v>3462</v>
      </c>
      <c r="F39" s="59">
        <v>641</v>
      </c>
      <c r="G39" s="132">
        <f t="shared" si="70"/>
        <v>4103</v>
      </c>
      <c r="H39" s="168">
        <f t="shared" si="71"/>
        <v>0.18515309069901792</v>
      </c>
      <c r="I39" s="58">
        <v>937</v>
      </c>
      <c r="J39" s="132">
        <f t="shared" si="72"/>
        <v>5040</v>
      </c>
      <c r="K39" s="157">
        <f t="shared" si="73"/>
        <v>0.22836948574213989</v>
      </c>
      <c r="L39" s="58">
        <v>428</v>
      </c>
      <c r="M39" s="132">
        <f t="shared" si="74"/>
        <v>5468</v>
      </c>
      <c r="N39" s="168">
        <f t="shared" si="75"/>
        <v>8.4920634920634924E-2</v>
      </c>
      <c r="O39" s="58">
        <v>60</v>
      </c>
      <c r="P39" s="127"/>
      <c r="Q39" s="127"/>
      <c r="R39" s="58">
        <v>247</v>
      </c>
      <c r="S39" s="132">
        <f t="shared" si="76"/>
        <v>5715</v>
      </c>
      <c r="T39" s="157">
        <f t="shared" si="77"/>
        <v>4.5171909290416971E-2</v>
      </c>
      <c r="U39" s="163">
        <f t="shared" si="78"/>
        <v>3071</v>
      </c>
      <c r="V39" s="153">
        <f t="shared" si="79"/>
        <v>0.13350200534207501</v>
      </c>
      <c r="X39" s="58">
        <v>234</v>
      </c>
      <c r="Y39" s="132">
        <f t="shared" si="80"/>
        <v>5949</v>
      </c>
      <c r="Z39" s="157">
        <f t="shared" si="81"/>
        <v>4.0944881889763779E-2</v>
      </c>
      <c r="AA39" s="58">
        <v>569</v>
      </c>
      <c r="AB39" s="132">
        <f t="shared" si="82"/>
        <v>6518</v>
      </c>
      <c r="AC39" s="168">
        <f t="shared" si="83"/>
        <v>9.5646327113800639E-2</v>
      </c>
      <c r="AD39" s="58">
        <v>560</v>
      </c>
      <c r="AE39" s="132">
        <f t="shared" si="84"/>
        <v>7078</v>
      </c>
      <c r="AF39" s="157">
        <f t="shared" si="85"/>
        <v>8.5915925130408105E-2</v>
      </c>
      <c r="AG39" s="58">
        <v>542</v>
      </c>
      <c r="AH39" s="132">
        <f t="shared" si="86"/>
        <v>7620</v>
      </c>
      <c r="AI39" s="168">
        <f t="shared" si="87"/>
        <v>7.6575303758123769E-2</v>
      </c>
      <c r="AJ39" s="58">
        <v>516</v>
      </c>
      <c r="AK39" s="132">
        <f t="shared" si="88"/>
        <v>8136</v>
      </c>
      <c r="AL39" s="157">
        <f t="shared" si="89"/>
        <v>6.7716535433070865E-2</v>
      </c>
      <c r="AM39" s="152"/>
      <c r="AN39" s="153"/>
    </row>
    <row r="40" spans="1:41" outlineLevel="1">
      <c r="B40" s="40" t="s">
        <v>77</v>
      </c>
      <c r="C40" s="52" t="s">
        <v>94</v>
      </c>
      <c r="D40" s="58">
        <v>681</v>
      </c>
      <c r="E40" s="59">
        <v>12710</v>
      </c>
      <c r="F40" s="59">
        <v>471</v>
      </c>
      <c r="G40" s="132">
        <f t="shared" si="70"/>
        <v>13181</v>
      </c>
      <c r="H40" s="168">
        <f t="shared" si="71"/>
        <v>3.7057435090479936E-2</v>
      </c>
      <c r="I40" s="58">
        <v>501</v>
      </c>
      <c r="J40" s="132">
        <f t="shared" si="72"/>
        <v>13682</v>
      </c>
      <c r="K40" s="157">
        <f t="shared" si="73"/>
        <v>3.800925574690843E-2</v>
      </c>
      <c r="L40" s="58">
        <v>215</v>
      </c>
      <c r="M40" s="132">
        <f t="shared" si="74"/>
        <v>13897</v>
      </c>
      <c r="N40" s="168">
        <f t="shared" si="75"/>
        <v>1.5714076889343662E-2</v>
      </c>
      <c r="O40" s="58">
        <v>-68</v>
      </c>
      <c r="P40" s="127"/>
      <c r="Q40" s="127"/>
      <c r="R40" s="58">
        <v>151</v>
      </c>
      <c r="S40" s="132">
        <f t="shared" si="76"/>
        <v>14048</v>
      </c>
      <c r="T40" s="157">
        <f t="shared" si="77"/>
        <v>1.0865654457796647E-2</v>
      </c>
      <c r="U40" s="163">
        <f t="shared" si="78"/>
        <v>2019</v>
      </c>
      <c r="V40" s="153">
        <f t="shared" si="79"/>
        <v>2.5338434325588466E-2</v>
      </c>
      <c r="X40" s="58">
        <v>178</v>
      </c>
      <c r="Y40" s="132">
        <f t="shared" si="80"/>
        <v>14226</v>
      </c>
      <c r="Z40" s="157">
        <f t="shared" si="81"/>
        <v>1.2670842824601366E-2</v>
      </c>
      <c r="AA40" s="58">
        <v>428</v>
      </c>
      <c r="AB40" s="132">
        <f t="shared" si="82"/>
        <v>14654</v>
      </c>
      <c r="AC40" s="168">
        <f t="shared" si="83"/>
        <v>3.0085758470406298E-2</v>
      </c>
      <c r="AD40" s="58">
        <v>422</v>
      </c>
      <c r="AE40" s="132">
        <f t="shared" si="84"/>
        <v>15076</v>
      </c>
      <c r="AF40" s="157">
        <f t="shared" si="85"/>
        <v>2.8797597925481096E-2</v>
      </c>
      <c r="AG40" s="58">
        <v>408</v>
      </c>
      <c r="AH40" s="132">
        <f t="shared" si="86"/>
        <v>15484</v>
      </c>
      <c r="AI40" s="168">
        <f t="shared" si="87"/>
        <v>2.7062881400902097E-2</v>
      </c>
      <c r="AJ40" s="58">
        <v>388</v>
      </c>
      <c r="AK40" s="132">
        <f t="shared" si="88"/>
        <v>15872</v>
      </c>
      <c r="AL40" s="157">
        <f t="shared" si="89"/>
        <v>2.5058124515629037E-2</v>
      </c>
      <c r="AM40" s="152"/>
      <c r="AN40" s="153"/>
    </row>
    <row r="41" spans="1:41" outlineLevel="1">
      <c r="B41" s="40" t="s">
        <v>78</v>
      </c>
      <c r="C41" s="52" t="s">
        <v>94</v>
      </c>
      <c r="D41" s="58">
        <v>844</v>
      </c>
      <c r="E41" s="59">
        <v>3435</v>
      </c>
      <c r="F41" s="59">
        <v>800</v>
      </c>
      <c r="G41" s="132">
        <f t="shared" si="70"/>
        <v>4235</v>
      </c>
      <c r="H41" s="168">
        <f t="shared" si="71"/>
        <v>0.23289665211062591</v>
      </c>
      <c r="I41" s="58">
        <v>1061</v>
      </c>
      <c r="J41" s="132">
        <f t="shared" si="72"/>
        <v>5296</v>
      </c>
      <c r="K41" s="157">
        <f t="shared" si="73"/>
        <v>0.25053128689492327</v>
      </c>
      <c r="L41" s="58">
        <v>579</v>
      </c>
      <c r="M41" s="132">
        <f t="shared" si="74"/>
        <v>5875</v>
      </c>
      <c r="N41" s="168">
        <f t="shared" si="75"/>
        <v>0.10932779456193353</v>
      </c>
      <c r="O41" s="58">
        <v>176</v>
      </c>
      <c r="P41" s="127"/>
      <c r="Q41" s="127"/>
      <c r="R41" s="58">
        <v>400</v>
      </c>
      <c r="S41" s="132">
        <f t="shared" si="76"/>
        <v>6275</v>
      </c>
      <c r="T41" s="157">
        <f t="shared" si="77"/>
        <v>6.8085106382978725E-2</v>
      </c>
      <c r="U41" s="163">
        <f t="shared" si="78"/>
        <v>3684</v>
      </c>
      <c r="V41" s="153">
        <f t="shared" si="79"/>
        <v>0.16257705463055672</v>
      </c>
      <c r="X41" s="58">
        <v>339</v>
      </c>
      <c r="Y41" s="132">
        <f t="shared" si="80"/>
        <v>6614</v>
      </c>
      <c r="Z41" s="157">
        <f t="shared" si="81"/>
        <v>5.4023904382470123E-2</v>
      </c>
      <c r="AA41" s="58">
        <v>822</v>
      </c>
      <c r="AB41" s="132">
        <f t="shared" si="82"/>
        <v>7436</v>
      </c>
      <c r="AC41" s="168">
        <f t="shared" si="83"/>
        <v>0.12428182642878742</v>
      </c>
      <c r="AD41" s="58">
        <v>813</v>
      </c>
      <c r="AE41" s="132">
        <f t="shared" si="84"/>
        <v>8249</v>
      </c>
      <c r="AF41" s="157">
        <f t="shared" si="85"/>
        <v>0.1093329747175901</v>
      </c>
      <c r="AG41" s="58">
        <v>787</v>
      </c>
      <c r="AH41" s="132">
        <f t="shared" si="86"/>
        <v>9036</v>
      </c>
      <c r="AI41" s="168">
        <f t="shared" si="87"/>
        <v>9.5405503697417862E-2</v>
      </c>
      <c r="AJ41" s="58">
        <v>748</v>
      </c>
      <c r="AK41" s="132">
        <f t="shared" si="88"/>
        <v>9784</v>
      </c>
      <c r="AL41" s="157">
        <f t="shared" si="89"/>
        <v>8.2779991146525012E-2</v>
      </c>
      <c r="AM41" s="152"/>
      <c r="AN41" s="153"/>
    </row>
    <row r="42" spans="1:41" outlineLevel="1">
      <c r="B42" s="40" t="s">
        <v>79</v>
      </c>
      <c r="C42" s="52" t="s">
        <v>94</v>
      </c>
      <c r="D42" s="58">
        <v>1206</v>
      </c>
      <c r="E42" s="59">
        <v>26000</v>
      </c>
      <c r="F42" s="59">
        <v>1013</v>
      </c>
      <c r="G42" s="132">
        <f t="shared" si="70"/>
        <v>27013</v>
      </c>
      <c r="H42" s="168">
        <f t="shared" si="71"/>
        <v>3.8961538461538464E-2</v>
      </c>
      <c r="I42" s="58">
        <v>975</v>
      </c>
      <c r="J42" s="132">
        <f t="shared" si="72"/>
        <v>27988</v>
      </c>
      <c r="K42" s="157">
        <f t="shared" si="73"/>
        <v>3.6093732647243922E-2</v>
      </c>
      <c r="L42" s="58">
        <v>584</v>
      </c>
      <c r="M42" s="132">
        <f t="shared" si="74"/>
        <v>28572</v>
      </c>
      <c r="N42" s="168">
        <f t="shared" si="75"/>
        <v>2.0866085465199372E-2</v>
      </c>
      <c r="O42" s="58">
        <v>157</v>
      </c>
      <c r="P42" s="127"/>
      <c r="Q42" s="127"/>
      <c r="R42" s="58">
        <v>568</v>
      </c>
      <c r="S42" s="132">
        <f t="shared" si="76"/>
        <v>29140</v>
      </c>
      <c r="T42" s="157">
        <f t="shared" si="77"/>
        <v>1.9879602407951842E-2</v>
      </c>
      <c r="U42" s="163">
        <f t="shared" si="78"/>
        <v>4346</v>
      </c>
      <c r="V42" s="153">
        <f t="shared" si="79"/>
        <v>2.8913936839943366E-2</v>
      </c>
      <c r="X42" s="58">
        <v>420</v>
      </c>
      <c r="Y42" s="132">
        <f t="shared" si="80"/>
        <v>29560</v>
      </c>
      <c r="Z42" s="157">
        <f t="shared" si="81"/>
        <v>1.4413177762525738E-2</v>
      </c>
      <c r="AA42" s="58">
        <v>1018</v>
      </c>
      <c r="AB42" s="132">
        <f t="shared" si="82"/>
        <v>30578</v>
      </c>
      <c r="AC42" s="168">
        <f t="shared" si="83"/>
        <v>3.4438430311231394E-2</v>
      </c>
      <c r="AD42" s="58">
        <v>1003</v>
      </c>
      <c r="AE42" s="132">
        <f t="shared" si="84"/>
        <v>31581</v>
      </c>
      <c r="AF42" s="157">
        <f t="shared" si="85"/>
        <v>3.2801360455229252E-2</v>
      </c>
      <c r="AG42" s="58">
        <v>971</v>
      </c>
      <c r="AH42" s="132">
        <f t="shared" si="86"/>
        <v>32552</v>
      </c>
      <c r="AI42" s="168">
        <f t="shared" si="87"/>
        <v>3.074633482156993E-2</v>
      </c>
      <c r="AJ42" s="58">
        <v>923</v>
      </c>
      <c r="AK42" s="132">
        <f t="shared" si="88"/>
        <v>33475</v>
      </c>
      <c r="AL42" s="157">
        <f t="shared" si="89"/>
        <v>2.8354632587859425E-2</v>
      </c>
      <c r="AM42" s="152"/>
      <c r="AN42" s="153"/>
    </row>
    <row r="43" spans="1:41" outlineLevel="1">
      <c r="B43" s="40" t="s">
        <v>80</v>
      </c>
      <c r="C43" s="52" t="s">
        <v>94</v>
      </c>
      <c r="D43" s="58">
        <v>2262</v>
      </c>
      <c r="E43" s="59">
        <v>22655</v>
      </c>
      <c r="F43" s="59">
        <v>1810</v>
      </c>
      <c r="G43" s="132">
        <f t="shared" si="70"/>
        <v>24465</v>
      </c>
      <c r="H43" s="168">
        <f t="shared" si="71"/>
        <v>7.9894063120723904E-2</v>
      </c>
      <c r="I43" s="58">
        <v>1584</v>
      </c>
      <c r="J43" s="132">
        <f t="shared" si="72"/>
        <v>26049</v>
      </c>
      <c r="K43" s="157">
        <f t="shared" si="73"/>
        <v>6.4745554874310246E-2</v>
      </c>
      <c r="L43" s="58">
        <v>875</v>
      </c>
      <c r="M43" s="132">
        <f t="shared" si="74"/>
        <v>26924</v>
      </c>
      <c r="N43" s="168">
        <f t="shared" si="75"/>
        <v>3.3590540903681521E-2</v>
      </c>
      <c r="O43" s="58">
        <v>63</v>
      </c>
      <c r="P43" s="127"/>
      <c r="Q43" s="127"/>
      <c r="R43" s="58">
        <v>467</v>
      </c>
      <c r="S43" s="132">
        <f t="shared" si="76"/>
        <v>27391</v>
      </c>
      <c r="T43" s="157">
        <f t="shared" si="77"/>
        <v>1.7345119595899568E-2</v>
      </c>
      <c r="U43" s="163">
        <f t="shared" si="78"/>
        <v>6998</v>
      </c>
      <c r="V43" s="153">
        <f t="shared" si="79"/>
        <v>4.8602660705104661E-2</v>
      </c>
      <c r="X43" s="58">
        <v>463</v>
      </c>
      <c r="Y43" s="132">
        <f t="shared" si="80"/>
        <v>27854</v>
      </c>
      <c r="Z43" s="157">
        <f t="shared" si="81"/>
        <v>1.6903362418312584E-2</v>
      </c>
      <c r="AA43" s="58">
        <v>1119</v>
      </c>
      <c r="AB43" s="132">
        <f t="shared" si="82"/>
        <v>28973</v>
      </c>
      <c r="AC43" s="168">
        <f t="shared" si="83"/>
        <v>4.0173763193796223E-2</v>
      </c>
      <c r="AD43" s="58">
        <v>1103</v>
      </c>
      <c r="AE43" s="132">
        <f t="shared" si="84"/>
        <v>30076</v>
      </c>
      <c r="AF43" s="157">
        <f t="shared" si="85"/>
        <v>3.8069927173575401E-2</v>
      </c>
      <c r="AG43" s="58">
        <v>1067</v>
      </c>
      <c r="AH43" s="132">
        <f t="shared" si="86"/>
        <v>31143</v>
      </c>
      <c r="AI43" s="168">
        <f t="shared" si="87"/>
        <v>3.5476792126612582E-2</v>
      </c>
      <c r="AJ43" s="58">
        <v>1014</v>
      </c>
      <c r="AK43" s="132">
        <f t="shared" si="88"/>
        <v>32157</v>
      </c>
      <c r="AL43" s="157">
        <f t="shared" si="89"/>
        <v>3.2559483672093249E-2</v>
      </c>
      <c r="AM43" s="152"/>
      <c r="AN43" s="153"/>
    </row>
    <row r="44" spans="1:41" outlineLevel="1">
      <c r="B44" s="40" t="s">
        <v>81</v>
      </c>
      <c r="C44" s="52" t="s">
        <v>94</v>
      </c>
      <c r="D44" s="58">
        <v>1549</v>
      </c>
      <c r="E44" s="59">
        <v>17583</v>
      </c>
      <c r="F44" s="59">
        <v>1282</v>
      </c>
      <c r="G44" s="132">
        <f t="shared" si="70"/>
        <v>18865</v>
      </c>
      <c r="H44" s="168">
        <f t="shared" si="71"/>
        <v>7.2911334812034351E-2</v>
      </c>
      <c r="I44" s="58">
        <v>1345</v>
      </c>
      <c r="J44" s="132">
        <f t="shared" si="72"/>
        <v>20210</v>
      </c>
      <c r="K44" s="157">
        <f t="shared" si="73"/>
        <v>7.1296050887887624E-2</v>
      </c>
      <c r="L44" s="58">
        <v>573</v>
      </c>
      <c r="M44" s="132">
        <f t="shared" si="74"/>
        <v>20783</v>
      </c>
      <c r="N44" s="168">
        <f t="shared" si="75"/>
        <v>2.835230084116774E-2</v>
      </c>
      <c r="O44" s="58">
        <v>142</v>
      </c>
      <c r="P44" s="127"/>
      <c r="Q44" s="127"/>
      <c r="R44" s="58">
        <v>566</v>
      </c>
      <c r="S44" s="132">
        <f t="shared" si="76"/>
        <v>21349</v>
      </c>
      <c r="T44" s="157">
        <f t="shared" si="77"/>
        <v>2.7233796853197326E-2</v>
      </c>
      <c r="U44" s="163">
        <f t="shared" si="78"/>
        <v>5315</v>
      </c>
      <c r="V44" s="153">
        <f t="shared" si="79"/>
        <v>4.97143646574012E-2</v>
      </c>
      <c r="X44" s="58">
        <v>448</v>
      </c>
      <c r="Y44" s="132">
        <f t="shared" si="80"/>
        <v>21797</v>
      </c>
      <c r="Z44" s="157">
        <f t="shared" si="81"/>
        <v>2.0984589442128436E-2</v>
      </c>
      <c r="AA44" s="58">
        <v>1083</v>
      </c>
      <c r="AB44" s="132">
        <f t="shared" si="82"/>
        <v>22880</v>
      </c>
      <c r="AC44" s="168">
        <f t="shared" si="83"/>
        <v>4.9685736569252646E-2</v>
      </c>
      <c r="AD44" s="58">
        <v>1067</v>
      </c>
      <c r="AE44" s="132">
        <f t="shared" si="84"/>
        <v>23947</v>
      </c>
      <c r="AF44" s="157">
        <f t="shared" si="85"/>
        <v>4.6634615384615385E-2</v>
      </c>
      <c r="AG44" s="58">
        <v>1033</v>
      </c>
      <c r="AH44" s="132">
        <f t="shared" si="86"/>
        <v>24980</v>
      </c>
      <c r="AI44" s="168">
        <f t="shared" si="87"/>
        <v>4.3136927381300372E-2</v>
      </c>
      <c r="AJ44" s="58">
        <v>983</v>
      </c>
      <c r="AK44" s="132">
        <f t="shared" si="88"/>
        <v>25963</v>
      </c>
      <c r="AL44" s="157">
        <f t="shared" si="89"/>
        <v>3.935148118494796E-2</v>
      </c>
      <c r="AM44" s="152"/>
      <c r="AN44" s="153"/>
    </row>
    <row r="45" spans="1:41" s="43" customFormat="1" outlineLevel="1">
      <c r="A45"/>
      <c r="B45" s="40" t="s">
        <v>82</v>
      </c>
      <c r="C45" s="52" t="s">
        <v>94</v>
      </c>
      <c r="D45" s="58">
        <v>2494</v>
      </c>
      <c r="E45" s="59">
        <v>16551</v>
      </c>
      <c r="F45" s="59">
        <v>2035</v>
      </c>
      <c r="G45" s="132">
        <f t="shared" si="70"/>
        <v>18586</v>
      </c>
      <c r="H45" s="168">
        <f t="shared" si="71"/>
        <v>0.12295329587336112</v>
      </c>
      <c r="I45" s="58">
        <v>1850</v>
      </c>
      <c r="J45" s="132">
        <f t="shared" si="72"/>
        <v>20436</v>
      </c>
      <c r="K45" s="157">
        <f t="shared" si="73"/>
        <v>9.9537286129344663E-2</v>
      </c>
      <c r="L45" s="58">
        <v>905</v>
      </c>
      <c r="M45" s="132">
        <f t="shared" si="74"/>
        <v>21341</v>
      </c>
      <c r="N45" s="168">
        <f t="shared" si="75"/>
        <v>4.4284595811313367E-2</v>
      </c>
      <c r="O45" s="58">
        <v>59</v>
      </c>
      <c r="P45" s="127"/>
      <c r="Q45" s="127"/>
      <c r="R45" s="58">
        <v>520</v>
      </c>
      <c r="S45" s="132">
        <f t="shared" si="76"/>
        <v>21861</v>
      </c>
      <c r="T45" s="157">
        <f t="shared" si="77"/>
        <v>2.436624338128485E-2</v>
      </c>
      <c r="U45" s="163">
        <f t="shared" si="78"/>
        <v>7804</v>
      </c>
      <c r="V45" s="153">
        <f t="shared" si="79"/>
        <v>7.2041126408184386E-2</v>
      </c>
      <c r="W45"/>
      <c r="X45" s="58">
        <v>526</v>
      </c>
      <c r="Y45" s="132">
        <f t="shared" si="80"/>
        <v>22387</v>
      </c>
      <c r="Z45" s="157">
        <f t="shared" si="81"/>
        <v>2.4061113398289192E-2</v>
      </c>
      <c r="AA45" s="58">
        <v>1273</v>
      </c>
      <c r="AB45" s="132">
        <f t="shared" si="82"/>
        <v>23660</v>
      </c>
      <c r="AC45" s="168">
        <f t="shared" si="83"/>
        <v>5.6863358198954751E-2</v>
      </c>
      <c r="AD45" s="58">
        <v>1254</v>
      </c>
      <c r="AE45" s="132">
        <f t="shared" si="84"/>
        <v>24914</v>
      </c>
      <c r="AF45" s="157">
        <f t="shared" si="85"/>
        <v>5.3000845308537617E-2</v>
      </c>
      <c r="AG45" s="58">
        <v>1214</v>
      </c>
      <c r="AH45" s="132">
        <f t="shared" si="86"/>
        <v>26128</v>
      </c>
      <c r="AI45" s="168">
        <f t="shared" si="87"/>
        <v>4.8727623023199808E-2</v>
      </c>
      <c r="AJ45" s="58">
        <v>1155</v>
      </c>
      <c r="AK45" s="132">
        <f t="shared" si="88"/>
        <v>27283</v>
      </c>
      <c r="AL45" s="157">
        <f t="shared" si="89"/>
        <v>4.4205450091855482E-2</v>
      </c>
      <c r="AM45" s="154">
        <f t="shared" ref="AM45:AM50" si="90">X45+AA45+AD45+AG45+AJ45</f>
        <v>5422</v>
      </c>
      <c r="AN45" s="155">
        <f t="shared" ref="AN45:AN52" si="91">IFERROR((AK45/Y45)^(1/4)-1,0)</f>
        <v>5.0688686519240411E-2</v>
      </c>
    </row>
    <row r="46" spans="1:41" s="43" customFormat="1" outlineLevel="1">
      <c r="A46"/>
      <c r="B46" s="40" t="s">
        <v>83</v>
      </c>
      <c r="C46" s="52" t="s">
        <v>94</v>
      </c>
      <c r="D46" s="58">
        <v>1348</v>
      </c>
      <c r="E46" s="59">
        <v>11432</v>
      </c>
      <c r="F46" s="59">
        <v>1488</v>
      </c>
      <c r="G46" s="132">
        <f t="shared" si="70"/>
        <v>12920</v>
      </c>
      <c r="H46" s="168">
        <f t="shared" si="71"/>
        <v>0.13016095171448566</v>
      </c>
      <c r="I46" s="58">
        <v>1407</v>
      </c>
      <c r="J46" s="132">
        <f t="shared" si="72"/>
        <v>14327</v>
      </c>
      <c r="K46" s="157">
        <f t="shared" si="73"/>
        <v>0.10890092879256966</v>
      </c>
      <c r="L46" s="58">
        <v>656</v>
      </c>
      <c r="M46" s="132">
        <f t="shared" si="74"/>
        <v>14983</v>
      </c>
      <c r="N46" s="168">
        <f t="shared" si="75"/>
        <v>4.5787673623228865E-2</v>
      </c>
      <c r="O46" s="58">
        <v>101</v>
      </c>
      <c r="P46" s="127"/>
      <c r="Q46" s="127"/>
      <c r="R46" s="58">
        <v>388</v>
      </c>
      <c r="S46" s="132">
        <f t="shared" si="76"/>
        <v>15371</v>
      </c>
      <c r="T46" s="157">
        <f t="shared" si="77"/>
        <v>2.5896015484215443E-2</v>
      </c>
      <c r="U46" s="163">
        <f t="shared" si="78"/>
        <v>5287</v>
      </c>
      <c r="V46" s="153">
        <f t="shared" si="79"/>
        <v>7.6824620500997254E-2</v>
      </c>
      <c r="W46"/>
      <c r="X46" s="58">
        <v>331</v>
      </c>
      <c r="Y46" s="132">
        <f t="shared" si="80"/>
        <v>15702</v>
      </c>
      <c r="Z46" s="157">
        <f t="shared" si="81"/>
        <v>2.1534057641012298E-2</v>
      </c>
      <c r="AA46" s="58">
        <v>802</v>
      </c>
      <c r="AB46" s="132">
        <f t="shared" si="82"/>
        <v>16504</v>
      </c>
      <c r="AC46" s="168">
        <f t="shared" si="83"/>
        <v>5.1076296013246723E-2</v>
      </c>
      <c r="AD46" s="58">
        <v>792</v>
      </c>
      <c r="AE46" s="132">
        <f t="shared" si="84"/>
        <v>17296</v>
      </c>
      <c r="AF46" s="157">
        <f t="shared" si="85"/>
        <v>4.7988366456616575E-2</v>
      </c>
      <c r="AG46" s="58">
        <v>766</v>
      </c>
      <c r="AH46" s="132">
        <f t="shared" si="86"/>
        <v>18062</v>
      </c>
      <c r="AI46" s="168">
        <f t="shared" si="87"/>
        <v>4.4287696577243296E-2</v>
      </c>
      <c r="AJ46" s="58">
        <v>728</v>
      </c>
      <c r="AK46" s="132">
        <f t="shared" si="88"/>
        <v>18790</v>
      </c>
      <c r="AL46" s="157">
        <f t="shared" si="89"/>
        <v>4.0305613996235189E-2</v>
      </c>
      <c r="AM46" s="154">
        <f t="shared" si="90"/>
        <v>3419</v>
      </c>
      <c r="AN46" s="155">
        <f t="shared" si="91"/>
        <v>4.5906716147342319E-2</v>
      </c>
    </row>
    <row r="47" spans="1:41" outlineLevel="1">
      <c r="B47" s="40" t="s">
        <v>84</v>
      </c>
      <c r="C47" s="52" t="s">
        <v>94</v>
      </c>
      <c r="D47" s="58">
        <v>119</v>
      </c>
      <c r="E47" s="59">
        <v>255</v>
      </c>
      <c r="F47" s="59">
        <v>144</v>
      </c>
      <c r="G47" s="132">
        <f t="shared" si="70"/>
        <v>399</v>
      </c>
      <c r="H47" s="168">
        <f t="shared" si="71"/>
        <v>0.56470588235294117</v>
      </c>
      <c r="I47" s="58">
        <v>213</v>
      </c>
      <c r="J47" s="132">
        <f t="shared" si="72"/>
        <v>612</v>
      </c>
      <c r="K47" s="157">
        <f t="shared" si="73"/>
        <v>0.53383458646616544</v>
      </c>
      <c r="L47" s="58">
        <v>158</v>
      </c>
      <c r="M47" s="132">
        <f t="shared" si="74"/>
        <v>770</v>
      </c>
      <c r="N47" s="168">
        <f t="shared" si="75"/>
        <v>0.2581699346405229</v>
      </c>
      <c r="O47" s="58">
        <v>56</v>
      </c>
      <c r="P47" s="127"/>
      <c r="Q47" s="127"/>
      <c r="R47" s="58">
        <v>153</v>
      </c>
      <c r="S47" s="132">
        <f t="shared" si="76"/>
        <v>923</v>
      </c>
      <c r="T47" s="157">
        <f t="shared" si="77"/>
        <v>0.19870129870129871</v>
      </c>
      <c r="U47" s="163">
        <f t="shared" si="78"/>
        <v>787</v>
      </c>
      <c r="V47" s="153">
        <f t="shared" si="79"/>
        <v>0.37932110101937977</v>
      </c>
      <c r="X47" s="58">
        <v>124</v>
      </c>
      <c r="Y47" s="132">
        <f t="shared" si="80"/>
        <v>1047</v>
      </c>
      <c r="Z47" s="157">
        <f t="shared" si="81"/>
        <v>0.13434452871072589</v>
      </c>
      <c r="AA47" s="58">
        <v>297</v>
      </c>
      <c r="AB47" s="132">
        <f t="shared" si="82"/>
        <v>1344</v>
      </c>
      <c r="AC47" s="168">
        <f t="shared" si="83"/>
        <v>0.28366762177650429</v>
      </c>
      <c r="AD47" s="58">
        <v>293</v>
      </c>
      <c r="AE47" s="132">
        <f t="shared" si="84"/>
        <v>1637</v>
      </c>
      <c r="AF47" s="157">
        <f t="shared" si="85"/>
        <v>0.21800595238095238</v>
      </c>
      <c r="AG47" s="58">
        <v>284</v>
      </c>
      <c r="AH47" s="132">
        <f t="shared" si="86"/>
        <v>1921</v>
      </c>
      <c r="AI47" s="168">
        <f t="shared" si="87"/>
        <v>0.17348808796579107</v>
      </c>
      <c r="AJ47" s="58">
        <v>270</v>
      </c>
      <c r="AK47" s="132">
        <f t="shared" si="88"/>
        <v>2191</v>
      </c>
      <c r="AL47" s="157">
        <f t="shared" si="89"/>
        <v>0.14055179593961478</v>
      </c>
      <c r="AM47" s="152">
        <f t="shared" si="90"/>
        <v>1268</v>
      </c>
      <c r="AN47" s="153">
        <f t="shared" si="91"/>
        <v>0.20274600757879946</v>
      </c>
    </row>
    <row r="48" spans="1:41" s="43" customFormat="1" outlineLevel="1">
      <c r="A48"/>
      <c r="B48" s="40" t="s">
        <v>86</v>
      </c>
      <c r="C48" s="52" t="s">
        <v>94</v>
      </c>
      <c r="D48" s="58">
        <v>558</v>
      </c>
      <c r="E48" s="59">
        <v>2943</v>
      </c>
      <c r="F48" s="59">
        <v>478</v>
      </c>
      <c r="G48" s="132">
        <f t="shared" si="70"/>
        <v>3421</v>
      </c>
      <c r="H48" s="168">
        <f t="shared" si="71"/>
        <v>0.16241930003397892</v>
      </c>
      <c r="I48" s="58">
        <v>526</v>
      </c>
      <c r="J48" s="132">
        <f t="shared" si="72"/>
        <v>3947</v>
      </c>
      <c r="K48" s="157">
        <f t="shared" si="73"/>
        <v>0.15375621163402514</v>
      </c>
      <c r="L48" s="58">
        <v>246</v>
      </c>
      <c r="M48" s="132">
        <f t="shared" si="74"/>
        <v>4193</v>
      </c>
      <c r="N48" s="168">
        <f t="shared" si="75"/>
        <v>6.2325817076260448E-2</v>
      </c>
      <c r="O48" s="58">
        <v>43</v>
      </c>
      <c r="P48" s="127"/>
      <c r="Q48" s="127"/>
      <c r="R48" s="58">
        <v>151</v>
      </c>
      <c r="S48" s="132">
        <f t="shared" si="76"/>
        <v>4344</v>
      </c>
      <c r="T48" s="157">
        <f t="shared" si="77"/>
        <v>3.6012401621750539E-2</v>
      </c>
      <c r="U48" s="163">
        <f t="shared" si="78"/>
        <v>1959</v>
      </c>
      <c r="V48" s="153">
        <f t="shared" si="79"/>
        <v>0.10223675443961722</v>
      </c>
      <c r="W48"/>
      <c r="X48" s="58">
        <v>158</v>
      </c>
      <c r="Y48" s="132">
        <f t="shared" si="80"/>
        <v>4502</v>
      </c>
      <c r="Z48" s="157">
        <f t="shared" si="81"/>
        <v>3.6372007366482502E-2</v>
      </c>
      <c r="AA48" s="58">
        <v>380</v>
      </c>
      <c r="AB48" s="132">
        <f t="shared" si="82"/>
        <v>4882</v>
      </c>
      <c r="AC48" s="168">
        <f t="shared" si="83"/>
        <v>8.4406930253220797E-2</v>
      </c>
      <c r="AD48" s="58">
        <v>374</v>
      </c>
      <c r="AE48" s="132">
        <f t="shared" si="84"/>
        <v>5256</v>
      </c>
      <c r="AF48" s="157">
        <f t="shared" si="85"/>
        <v>7.6607947562474396E-2</v>
      </c>
      <c r="AG48" s="58">
        <v>362</v>
      </c>
      <c r="AH48" s="132">
        <f t="shared" si="86"/>
        <v>5618</v>
      </c>
      <c r="AI48" s="168">
        <f t="shared" si="87"/>
        <v>6.8873668188736678E-2</v>
      </c>
      <c r="AJ48" s="58">
        <v>344</v>
      </c>
      <c r="AK48" s="132">
        <f t="shared" si="88"/>
        <v>5962</v>
      </c>
      <c r="AL48" s="157">
        <f t="shared" si="89"/>
        <v>6.1231755072979711E-2</v>
      </c>
      <c r="AM48" s="154">
        <f t="shared" si="90"/>
        <v>1618</v>
      </c>
      <c r="AN48" s="155">
        <f t="shared" si="91"/>
        <v>7.274529954520359E-2</v>
      </c>
    </row>
    <row r="49" spans="2:41" outlineLevel="1">
      <c r="B49" s="40" t="s">
        <v>87</v>
      </c>
      <c r="C49" s="52" t="s">
        <v>94</v>
      </c>
      <c r="D49" s="58">
        <v>360</v>
      </c>
      <c r="E49" s="59">
        <v>410</v>
      </c>
      <c r="F49" s="59">
        <v>274</v>
      </c>
      <c r="G49" s="132">
        <f t="shared" si="70"/>
        <v>684</v>
      </c>
      <c r="H49" s="168">
        <f t="shared" si="71"/>
        <v>0.66829268292682931</v>
      </c>
      <c r="I49" s="58">
        <v>308</v>
      </c>
      <c r="J49" s="132">
        <f t="shared" si="72"/>
        <v>992</v>
      </c>
      <c r="K49" s="157">
        <f t="shared" si="73"/>
        <v>0.45029239766081869</v>
      </c>
      <c r="L49" s="58">
        <v>142</v>
      </c>
      <c r="M49" s="132">
        <f t="shared" si="74"/>
        <v>1134</v>
      </c>
      <c r="N49" s="168">
        <f t="shared" si="75"/>
        <v>0.14314516129032259</v>
      </c>
      <c r="O49" s="58">
        <v>26</v>
      </c>
      <c r="P49" s="127"/>
      <c r="Q49" s="127"/>
      <c r="R49" s="58">
        <v>70</v>
      </c>
      <c r="S49" s="132">
        <f t="shared" si="76"/>
        <v>1204</v>
      </c>
      <c r="T49" s="157">
        <f t="shared" si="77"/>
        <v>6.1728395061728392E-2</v>
      </c>
      <c r="U49" s="163">
        <f t="shared" si="78"/>
        <v>1154</v>
      </c>
      <c r="V49" s="153">
        <f t="shared" si="79"/>
        <v>0.30906333044776502</v>
      </c>
      <c r="X49" s="58">
        <v>63</v>
      </c>
      <c r="Y49" s="132">
        <f t="shared" si="80"/>
        <v>1267</v>
      </c>
      <c r="Z49" s="157">
        <f t="shared" si="81"/>
        <v>5.232558139534884E-2</v>
      </c>
      <c r="AA49" s="58">
        <v>151</v>
      </c>
      <c r="AB49" s="132">
        <f t="shared" si="82"/>
        <v>1418</v>
      </c>
      <c r="AC49" s="168">
        <f t="shared" si="83"/>
        <v>0.11917916337805841</v>
      </c>
      <c r="AD49" s="58">
        <v>150</v>
      </c>
      <c r="AE49" s="132">
        <f t="shared" si="84"/>
        <v>1568</v>
      </c>
      <c r="AF49" s="157">
        <f t="shared" si="85"/>
        <v>0.10578279266572638</v>
      </c>
      <c r="AG49" s="58">
        <v>145</v>
      </c>
      <c r="AH49" s="132">
        <f t="shared" si="86"/>
        <v>1713</v>
      </c>
      <c r="AI49" s="168">
        <f t="shared" si="87"/>
        <v>9.2474489795918366E-2</v>
      </c>
      <c r="AJ49" s="58">
        <v>138</v>
      </c>
      <c r="AK49" s="132">
        <f t="shared" si="88"/>
        <v>1851</v>
      </c>
      <c r="AL49" s="157">
        <f t="shared" si="89"/>
        <v>8.0560420315236428E-2</v>
      </c>
      <c r="AM49" s="152">
        <f t="shared" si="90"/>
        <v>647</v>
      </c>
      <c r="AN49" s="153">
        <f t="shared" si="91"/>
        <v>9.9404349915167556E-2</v>
      </c>
    </row>
    <row r="50" spans="2:41" ht="16.5" customHeight="1" outlineLevel="1">
      <c r="B50" s="40" t="s">
        <v>88</v>
      </c>
      <c r="C50" s="52" t="s">
        <v>94</v>
      </c>
      <c r="D50" s="58">
        <v>0</v>
      </c>
      <c r="E50" s="59">
        <v>0</v>
      </c>
      <c r="F50" s="59">
        <v>0</v>
      </c>
      <c r="G50" s="132">
        <f t="shared" si="70"/>
        <v>0</v>
      </c>
      <c r="H50" s="168">
        <f t="shared" si="71"/>
        <v>0</v>
      </c>
      <c r="I50" s="58">
        <v>1</v>
      </c>
      <c r="J50" s="132">
        <f t="shared" si="72"/>
        <v>1</v>
      </c>
      <c r="K50" s="157">
        <f t="shared" si="73"/>
        <v>0</v>
      </c>
      <c r="L50" s="58">
        <v>11</v>
      </c>
      <c r="M50" s="132">
        <f t="shared" si="74"/>
        <v>12</v>
      </c>
      <c r="N50" s="168">
        <f t="shared" si="75"/>
        <v>11</v>
      </c>
      <c r="O50" s="58">
        <v>3</v>
      </c>
      <c r="P50" s="127"/>
      <c r="Q50" s="127"/>
      <c r="R50" s="58">
        <v>12</v>
      </c>
      <c r="S50" s="132">
        <f t="shared" si="76"/>
        <v>24</v>
      </c>
      <c r="T50" s="157">
        <f t="shared" si="77"/>
        <v>1</v>
      </c>
      <c r="U50" s="163">
        <f t="shared" si="78"/>
        <v>24</v>
      </c>
      <c r="V50" s="153">
        <f t="shared" si="79"/>
        <v>0</v>
      </c>
      <c r="X50" s="58">
        <v>20</v>
      </c>
      <c r="Y50" s="132">
        <f t="shared" si="80"/>
        <v>44</v>
      </c>
      <c r="Z50" s="157">
        <f t="shared" si="81"/>
        <v>0.83333333333333337</v>
      </c>
      <c r="AA50" s="58">
        <v>58</v>
      </c>
      <c r="AB50" s="132">
        <f t="shared" si="82"/>
        <v>102</v>
      </c>
      <c r="AC50" s="168">
        <f t="shared" si="83"/>
        <v>1.3181818181818181</v>
      </c>
      <c r="AD50" s="58">
        <v>58</v>
      </c>
      <c r="AE50" s="132">
        <f t="shared" si="84"/>
        <v>160</v>
      </c>
      <c r="AF50" s="157">
        <f t="shared" si="85"/>
        <v>0.56862745098039214</v>
      </c>
      <c r="AG50" s="58">
        <v>56</v>
      </c>
      <c r="AH50" s="132">
        <f t="shared" si="86"/>
        <v>216</v>
      </c>
      <c r="AI50" s="168">
        <f t="shared" si="87"/>
        <v>0.35</v>
      </c>
      <c r="AJ50" s="58">
        <v>54</v>
      </c>
      <c r="AK50" s="132">
        <f t="shared" si="88"/>
        <v>270</v>
      </c>
      <c r="AL50" s="157">
        <f t="shared" si="89"/>
        <v>0.25</v>
      </c>
      <c r="AM50" s="152">
        <f t="shared" si="90"/>
        <v>246</v>
      </c>
      <c r="AN50" s="153">
        <f t="shared" si="91"/>
        <v>0.57390230685843746</v>
      </c>
    </row>
    <row r="51" spans="2:41" ht="15" customHeight="1" outlineLevel="1">
      <c r="B51" s="339" t="s">
        <v>95</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62"/>
    </row>
    <row r="52" spans="2:41" ht="15" customHeight="1" outlineLevel="1">
      <c r="B52" s="282" t="s">
        <v>114</v>
      </c>
      <c r="C52" s="38" t="s">
        <v>94</v>
      </c>
      <c r="D52" s="174">
        <f>SUM(D37:D50)</f>
        <v>17864</v>
      </c>
      <c r="E52" s="137">
        <f>SUM(E37:E50)</f>
        <v>227767</v>
      </c>
      <c r="F52" s="137">
        <f>SUM(F37:F50)</f>
        <v>15508</v>
      </c>
      <c r="G52" s="137">
        <f>SUM(G37:G50)</f>
        <v>243275</v>
      </c>
      <c r="H52" s="169">
        <f>IFERROR((G52-E52)/E52,0)</f>
        <v>6.8087124122458473E-2</v>
      </c>
      <c r="I52" s="137">
        <f>SUM(I37:I50)</f>
        <v>15570</v>
      </c>
      <c r="J52" s="137">
        <f>SUM(J37:J50)</f>
        <v>258845</v>
      </c>
      <c r="K52" s="156">
        <f t="shared" ref="K52" si="92">IFERROR((J52-G52)/G52,0)</f>
        <v>6.4001644229781107E-2</v>
      </c>
      <c r="L52" s="137">
        <f>SUM(L37:L50)</f>
        <v>8136</v>
      </c>
      <c r="M52" s="137">
        <f>SUM(M37:M50)</f>
        <v>266981</v>
      </c>
      <c r="N52" s="169">
        <f t="shared" ref="N52" si="93">IFERROR((M52-J52)/J52,0)</f>
        <v>3.1431938032413217E-2</v>
      </c>
      <c r="O52" s="137">
        <f>SUM(O37:O50)</f>
        <v>1009</v>
      </c>
      <c r="P52" s="127"/>
      <c r="Q52" s="127"/>
      <c r="R52" s="137">
        <f>SUM(R37:R50)</f>
        <v>6141</v>
      </c>
      <c r="S52" s="137">
        <f>SUM(S37:S50)</f>
        <v>273122</v>
      </c>
      <c r="T52" s="156">
        <f t="shared" ref="T52" si="94">IFERROR((S52-M52)/M52,0)</f>
        <v>2.3001636820597721E-2</v>
      </c>
      <c r="U52" s="137">
        <f>SUM(U37:U50)</f>
        <v>63219</v>
      </c>
      <c r="V52" s="150">
        <f>IFERROR((S52/E52)^(1/4)-1,0)</f>
        <v>4.6445152694945424E-2</v>
      </c>
      <c r="X52" s="137">
        <f>SUM(X37:X50)</f>
        <v>5457</v>
      </c>
      <c r="Y52" s="137">
        <f>SUM(Y37:Y50)</f>
        <v>278579</v>
      </c>
      <c r="Z52" s="156">
        <f>IFERROR((Y52-S52)/S52,0)</f>
        <v>1.9980082161085523E-2</v>
      </c>
      <c r="AA52" s="137">
        <f>SUM(AA37:AA50)</f>
        <v>13199</v>
      </c>
      <c r="AB52" s="137">
        <f>SUM(AB37:AB50)</f>
        <v>291778</v>
      </c>
      <c r="AC52" s="165">
        <f>IFERROR((AB52-Y52)/Y52,0)</f>
        <v>4.7379737884047257E-2</v>
      </c>
      <c r="AD52" s="137">
        <f>SUM(AD37:AD50)</f>
        <v>13014</v>
      </c>
      <c r="AE52" s="137">
        <f>SUM(AE37:AE50)</f>
        <v>304792</v>
      </c>
      <c r="AF52" s="164">
        <f>IFERROR((AE52-AB52)/AB52,0)</f>
        <v>4.4602403196951107E-2</v>
      </c>
      <c r="AG52" s="137">
        <f>SUM(AG37:AG50)</f>
        <v>12590</v>
      </c>
      <c r="AH52" s="137">
        <f>SUM(AH37:AH50)</f>
        <v>317382</v>
      </c>
      <c r="AI52" s="165">
        <f>IFERROR((AH52-AE52)/AE52,0)</f>
        <v>4.1306858447728287E-2</v>
      </c>
      <c r="AJ52" s="137">
        <f>SUM(AJ37:AJ50)</f>
        <v>11976</v>
      </c>
      <c r="AK52" s="137">
        <f>SUM(AK37:AK50)</f>
        <v>329358</v>
      </c>
      <c r="AL52" s="149">
        <f>IFERROR((AK52-AH52)/AH52,0)</f>
        <v>3.7733708905987109E-2</v>
      </c>
      <c r="AM52" s="137">
        <f>SUM(AM37:AM50)</f>
        <v>32934</v>
      </c>
      <c r="AN52" s="153">
        <f t="shared" si="91"/>
        <v>4.2749428328224148E-2</v>
      </c>
    </row>
    <row r="53" spans="2:41" ht="15" customHeight="1">
      <c r="B53" s="16"/>
    </row>
    <row r="54" spans="2:41" ht="15" customHeight="1">
      <c r="B54" s="16"/>
    </row>
    <row r="55" spans="2:41" ht="15.6">
      <c r="B55" s="332" t="s">
        <v>97</v>
      </c>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row>
    <row r="56" spans="2:41" ht="5.45" customHeight="1" outlineLevel="1">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row>
    <row r="57" spans="2:41" outlineLevel="1">
      <c r="B57" s="359"/>
      <c r="C57" s="344" t="s">
        <v>93</v>
      </c>
      <c r="D57" s="347" t="s">
        <v>106</v>
      </c>
      <c r="E57" s="348"/>
      <c r="F57" s="348"/>
      <c r="G57" s="348"/>
      <c r="H57" s="348"/>
      <c r="I57" s="348"/>
      <c r="J57" s="348"/>
      <c r="K57" s="348"/>
      <c r="L57" s="348"/>
      <c r="M57" s="348"/>
      <c r="N57" s="348"/>
      <c r="O57" s="348"/>
      <c r="P57" s="348"/>
      <c r="Q57" s="348"/>
      <c r="R57" s="369"/>
      <c r="S57" s="370"/>
      <c r="T57" s="371"/>
      <c r="U57" s="355" t="str">
        <f xml:space="preserve"> D58&amp;" - "&amp;R58</f>
        <v>2019 - 2023</v>
      </c>
      <c r="V57" s="367"/>
      <c r="X57" s="347" t="s">
        <v>107</v>
      </c>
      <c r="Y57" s="348"/>
      <c r="Z57" s="348"/>
      <c r="AA57" s="348"/>
      <c r="AB57" s="348"/>
      <c r="AC57" s="348"/>
      <c r="AD57" s="348"/>
      <c r="AE57" s="348"/>
      <c r="AF57" s="348"/>
      <c r="AG57" s="348"/>
      <c r="AH57" s="348"/>
      <c r="AI57" s="348"/>
      <c r="AJ57" s="348"/>
      <c r="AK57" s="348"/>
      <c r="AL57" s="348"/>
      <c r="AM57" s="348"/>
      <c r="AN57" s="349"/>
    </row>
    <row r="58" spans="2:41" outlineLevel="1">
      <c r="B58" s="360"/>
      <c r="C58" s="345"/>
      <c r="D58" s="347">
        <f>$C$3-5</f>
        <v>2019</v>
      </c>
      <c r="E58" s="349"/>
      <c r="F58" s="348">
        <f>$C$3-4</f>
        <v>2020</v>
      </c>
      <c r="G58" s="348"/>
      <c r="H58" s="348"/>
      <c r="I58" s="347">
        <f>$C$3-3</f>
        <v>2021</v>
      </c>
      <c r="J58" s="348"/>
      <c r="K58" s="349"/>
      <c r="L58" s="347">
        <f>$C$3-2</f>
        <v>2022</v>
      </c>
      <c r="M58" s="348"/>
      <c r="N58" s="349"/>
      <c r="O58" s="347" t="str">
        <f>$C$3-1&amp;""&amp;" ("&amp;"Σεπ"&amp;")"</f>
        <v>2023 (Σεπ)</v>
      </c>
      <c r="P58" s="348"/>
      <c r="Q58" s="349"/>
      <c r="R58" s="347">
        <f>$C$3-1</f>
        <v>2023</v>
      </c>
      <c r="S58" s="348"/>
      <c r="T58" s="349"/>
      <c r="U58" s="357"/>
      <c r="V58" s="368"/>
      <c r="X58" s="347">
        <f>$C$3</f>
        <v>2024</v>
      </c>
      <c r="Y58" s="348"/>
      <c r="Z58" s="349"/>
      <c r="AA58" s="348">
        <f>$C$3+1</f>
        <v>2025</v>
      </c>
      <c r="AB58" s="348"/>
      <c r="AC58" s="348"/>
      <c r="AD58" s="347">
        <f>$C$3+2</f>
        <v>2026</v>
      </c>
      <c r="AE58" s="348"/>
      <c r="AF58" s="349"/>
      <c r="AG58" s="348">
        <f>$C$3+3</f>
        <v>2027</v>
      </c>
      <c r="AH58" s="348"/>
      <c r="AI58" s="348"/>
      <c r="AJ58" s="347">
        <f>$C$3+4</f>
        <v>2028</v>
      </c>
      <c r="AK58" s="348"/>
      <c r="AL58" s="349"/>
      <c r="AM58" s="337" t="str">
        <f>X58&amp;" - "&amp;AJ58</f>
        <v>2024 - 2028</v>
      </c>
      <c r="AN58" s="363"/>
    </row>
    <row r="59" spans="2:41" ht="29.1" outlineLevel="1">
      <c r="B59" s="361"/>
      <c r="C59" s="346"/>
      <c r="D59" s="54" t="s">
        <v>108</v>
      </c>
      <c r="E59" s="55" t="s">
        <v>109</v>
      </c>
      <c r="F59" s="54" t="s">
        <v>108</v>
      </c>
      <c r="G59" s="9" t="s">
        <v>109</v>
      </c>
      <c r="H59" s="55" t="s">
        <v>110</v>
      </c>
      <c r="I59" s="54" t="s">
        <v>108</v>
      </c>
      <c r="J59" s="9" t="s">
        <v>109</v>
      </c>
      <c r="K59" s="55" t="s">
        <v>110</v>
      </c>
      <c r="L59" s="54" t="s">
        <v>108</v>
      </c>
      <c r="M59" s="9" t="s">
        <v>109</v>
      </c>
      <c r="N59" s="55" t="s">
        <v>110</v>
      </c>
      <c r="O59" s="54" t="s">
        <v>108</v>
      </c>
      <c r="P59" s="9" t="s">
        <v>109</v>
      </c>
      <c r="Q59" s="55" t="s">
        <v>110</v>
      </c>
      <c r="R59" s="54" t="s">
        <v>108</v>
      </c>
      <c r="S59" s="9" t="s">
        <v>109</v>
      </c>
      <c r="T59" s="55" t="s">
        <v>110</v>
      </c>
      <c r="U59" s="9" t="s">
        <v>111</v>
      </c>
      <c r="V59" s="281" t="s">
        <v>112</v>
      </c>
      <c r="X59" s="54" t="s">
        <v>108</v>
      </c>
      <c r="Y59" s="9" t="s">
        <v>109</v>
      </c>
      <c r="Z59" s="55" t="s">
        <v>110</v>
      </c>
      <c r="AA59" s="54" t="s">
        <v>108</v>
      </c>
      <c r="AB59" s="9" t="s">
        <v>109</v>
      </c>
      <c r="AC59" s="55" t="s">
        <v>110</v>
      </c>
      <c r="AD59" s="54" t="s">
        <v>108</v>
      </c>
      <c r="AE59" s="9" t="s">
        <v>109</v>
      </c>
      <c r="AF59" s="55" t="s">
        <v>110</v>
      </c>
      <c r="AG59" s="54" t="s">
        <v>108</v>
      </c>
      <c r="AH59" s="9" t="s">
        <v>109</v>
      </c>
      <c r="AI59" s="55" t="s">
        <v>110</v>
      </c>
      <c r="AJ59" s="54" t="s">
        <v>108</v>
      </c>
      <c r="AK59" s="9" t="s">
        <v>109</v>
      </c>
      <c r="AL59" s="55" t="s">
        <v>110</v>
      </c>
      <c r="AM59" s="9" t="s">
        <v>111</v>
      </c>
      <c r="AN59" s="315" t="s">
        <v>112</v>
      </c>
      <c r="AO59" s="238"/>
    </row>
    <row r="60" spans="2:41" outlineLevel="1">
      <c r="B60" s="40" t="s">
        <v>74</v>
      </c>
      <c r="C60" s="52" t="s">
        <v>94</v>
      </c>
      <c r="D60" s="58">
        <v>-1</v>
      </c>
      <c r="E60" s="59">
        <v>19</v>
      </c>
      <c r="F60" s="59">
        <v>2</v>
      </c>
      <c r="G60" s="132">
        <f t="shared" ref="G60" si="95">E60+F60</f>
        <v>21</v>
      </c>
      <c r="H60" s="168">
        <f t="shared" ref="H60" si="96">IFERROR((G60-E60)/E60,0)</f>
        <v>0.10526315789473684</v>
      </c>
      <c r="I60" s="58">
        <v>0</v>
      </c>
      <c r="J60" s="132">
        <f>G60+I60</f>
        <v>21</v>
      </c>
      <c r="K60" s="157">
        <f>IFERROR((J60-G60)/G60,0)</f>
        <v>0</v>
      </c>
      <c r="L60" s="58">
        <v>0</v>
      </c>
      <c r="M60" s="132">
        <f>J60+L60</f>
        <v>21</v>
      </c>
      <c r="N60" s="168">
        <f>IFERROR((M60-J60)/J60,0)</f>
        <v>0</v>
      </c>
      <c r="O60" s="58">
        <v>1</v>
      </c>
      <c r="P60" s="127"/>
      <c r="Q60" s="127"/>
      <c r="R60" s="58">
        <v>1</v>
      </c>
      <c r="S60" s="132">
        <f>M60+R60</f>
        <v>22</v>
      </c>
      <c r="T60" s="157">
        <f>IFERROR((S60-M60)/M60,0)</f>
        <v>4.7619047619047616E-2</v>
      </c>
      <c r="U60" s="163">
        <f t="shared" ref="U60" si="97">D60+F60+I60+L60+R60</f>
        <v>2</v>
      </c>
      <c r="V60" s="153">
        <f t="shared" ref="V60" si="98">IFERROR((S60/E60)^(1/4)-1,0)</f>
        <v>3.7330792803308643E-2</v>
      </c>
      <c r="X60" s="58">
        <v>6</v>
      </c>
      <c r="Y60" s="132">
        <f t="shared" ref="Y60" si="99">S60+X60</f>
        <v>28</v>
      </c>
      <c r="Z60" s="157">
        <f t="shared" ref="Z60" si="100">IFERROR((Y60-S60)/S60,0)</f>
        <v>0.27272727272727271</v>
      </c>
      <c r="AA60" s="58">
        <v>3</v>
      </c>
      <c r="AB60" s="132">
        <f>Y60+AA60</f>
        <v>31</v>
      </c>
      <c r="AC60" s="168">
        <f>IFERROR((AB60-Y60)/Y60,0)</f>
        <v>0.10714285714285714</v>
      </c>
      <c r="AD60" s="58">
        <v>3</v>
      </c>
      <c r="AE60" s="132">
        <f>AB60+AD60</f>
        <v>34</v>
      </c>
      <c r="AF60" s="157">
        <f>IFERROR((AE60-AB60)/AB60,0)</f>
        <v>9.6774193548387094E-2</v>
      </c>
      <c r="AG60" s="58">
        <v>4</v>
      </c>
      <c r="AH60" s="132">
        <f>AE60+AG60</f>
        <v>38</v>
      </c>
      <c r="AI60" s="168">
        <f>IFERROR((AH60-AE60)/AE60,0)</f>
        <v>0.11764705882352941</v>
      </c>
      <c r="AJ60" s="58">
        <v>1</v>
      </c>
      <c r="AK60" s="132">
        <f>AH60+AJ60</f>
        <v>39</v>
      </c>
      <c r="AL60" s="157">
        <f>IFERROR((AK60-AH60)/AH60,0)</f>
        <v>2.6315789473684209E-2</v>
      </c>
      <c r="AM60" s="152">
        <f>X60+AA60+AD60+AG60+AJ60</f>
        <v>17</v>
      </c>
      <c r="AN60" s="153">
        <f>IFERROR((AK60/Y60)^(1/4)-1,0)</f>
        <v>8.6367197914298588E-2</v>
      </c>
    </row>
    <row r="61" spans="2:41" outlineLevel="1">
      <c r="B61" s="40" t="s">
        <v>75</v>
      </c>
      <c r="C61" s="52" t="s">
        <v>94</v>
      </c>
      <c r="D61" s="58">
        <v>0</v>
      </c>
      <c r="E61" s="59">
        <v>0</v>
      </c>
      <c r="F61" s="59">
        <v>0</v>
      </c>
      <c r="G61" s="132">
        <f t="shared" ref="G61:G73" si="101">E61+F61</f>
        <v>0</v>
      </c>
      <c r="H61" s="168">
        <f t="shared" ref="H61:H73" si="102">IFERROR((G61-E61)/E61,0)</f>
        <v>0</v>
      </c>
      <c r="I61" s="58">
        <v>0</v>
      </c>
      <c r="J61" s="132">
        <f t="shared" ref="J61:J73" si="103">G61+I61</f>
        <v>0</v>
      </c>
      <c r="K61" s="157">
        <f t="shared" ref="K61:K73" si="104">IFERROR((J61-G61)/G61,0)</f>
        <v>0</v>
      </c>
      <c r="L61" s="58">
        <v>0</v>
      </c>
      <c r="M61" s="132">
        <f t="shared" ref="M61:M73" si="105">J61+L61</f>
        <v>0</v>
      </c>
      <c r="N61" s="168">
        <f t="shared" ref="N61:N73" si="106">IFERROR((M61-J61)/J61,0)</f>
        <v>0</v>
      </c>
      <c r="O61" s="58">
        <v>0</v>
      </c>
      <c r="P61" s="127"/>
      <c r="Q61" s="127"/>
      <c r="R61" s="58">
        <v>0</v>
      </c>
      <c r="S61" s="132">
        <f t="shared" ref="S61:S73" si="107">M61+R61</f>
        <v>0</v>
      </c>
      <c r="T61" s="157">
        <f t="shared" ref="T61:T73" si="108">IFERROR((S61-M61)/M61,0)</f>
        <v>0</v>
      </c>
      <c r="U61" s="163">
        <f t="shared" ref="U61:U73" si="109">D61+F61+I61+L61+R61</f>
        <v>0</v>
      </c>
      <c r="V61" s="153">
        <f t="shared" ref="V61:V73" si="110">IFERROR((S61/E61)^(1/4)-1,0)</f>
        <v>0</v>
      </c>
      <c r="X61" s="58">
        <v>0</v>
      </c>
      <c r="Y61" s="132">
        <f t="shared" ref="Y61:Y73" si="111">S61+X61</f>
        <v>0</v>
      </c>
      <c r="Z61" s="157">
        <f t="shared" ref="Z61:Z73" si="112">IFERROR((Y61-S61)/S61,0)</f>
        <v>0</v>
      </c>
      <c r="AA61" s="58">
        <v>0</v>
      </c>
      <c r="AB61" s="132">
        <f t="shared" ref="AB61:AB73" si="113">Y61+AA61</f>
        <v>0</v>
      </c>
      <c r="AC61" s="168">
        <f t="shared" ref="AC61:AC73" si="114">IFERROR((AB61-Y61)/Y61,0)</f>
        <v>0</v>
      </c>
      <c r="AD61" s="58">
        <v>0</v>
      </c>
      <c r="AE61" s="132">
        <f t="shared" ref="AE61:AE73" si="115">AB61+AD61</f>
        <v>0</v>
      </c>
      <c r="AF61" s="157">
        <f t="shared" ref="AF61:AF73" si="116">IFERROR((AE61-AB61)/AB61,0)</f>
        <v>0</v>
      </c>
      <c r="AG61" s="58">
        <v>0</v>
      </c>
      <c r="AH61" s="132">
        <f t="shared" ref="AH61:AH73" si="117">AE61+AG61</f>
        <v>0</v>
      </c>
      <c r="AI61" s="168">
        <f t="shared" ref="AI61:AI73" si="118">IFERROR((AH61-AE61)/AE61,0)</f>
        <v>0</v>
      </c>
      <c r="AJ61" s="58">
        <v>0</v>
      </c>
      <c r="AK61" s="132">
        <f t="shared" ref="AK61:AK73" si="119">AH61+AJ61</f>
        <v>0</v>
      </c>
      <c r="AL61" s="157">
        <f t="shared" ref="AL61:AL73" si="120">IFERROR((AK61-AH61)/AH61,0)</f>
        <v>0</v>
      </c>
      <c r="AM61" s="152">
        <f t="shared" ref="AM61:AM73" si="121">X61+AA61+AD61+AG61+AJ61</f>
        <v>0</v>
      </c>
      <c r="AN61" s="153">
        <f t="shared" ref="AN61:AN73" si="122">IFERROR((AK61/Y61)^(1/4)-1,0)</f>
        <v>0</v>
      </c>
    </row>
    <row r="62" spans="2:41" outlineLevel="1">
      <c r="B62" s="40" t="s">
        <v>76</v>
      </c>
      <c r="C62" s="52" t="s">
        <v>94</v>
      </c>
      <c r="D62" s="58">
        <v>0</v>
      </c>
      <c r="E62" s="59">
        <v>0</v>
      </c>
      <c r="F62" s="59">
        <v>0</v>
      </c>
      <c r="G62" s="132">
        <f t="shared" si="101"/>
        <v>0</v>
      </c>
      <c r="H62" s="168">
        <f t="shared" si="102"/>
        <v>0</v>
      </c>
      <c r="I62" s="58">
        <v>0</v>
      </c>
      <c r="J62" s="132">
        <f t="shared" si="103"/>
        <v>0</v>
      </c>
      <c r="K62" s="157">
        <f t="shared" si="104"/>
        <v>0</v>
      </c>
      <c r="L62" s="58">
        <v>0</v>
      </c>
      <c r="M62" s="132">
        <f t="shared" si="105"/>
        <v>0</v>
      </c>
      <c r="N62" s="168">
        <f t="shared" si="106"/>
        <v>0</v>
      </c>
      <c r="O62" s="58">
        <v>0</v>
      </c>
      <c r="P62" s="127"/>
      <c r="Q62" s="127"/>
      <c r="R62" s="58">
        <v>0</v>
      </c>
      <c r="S62" s="132">
        <f t="shared" si="107"/>
        <v>0</v>
      </c>
      <c r="T62" s="157">
        <f t="shared" si="108"/>
        <v>0</v>
      </c>
      <c r="U62" s="163">
        <f t="shared" si="109"/>
        <v>0</v>
      </c>
      <c r="V62" s="153">
        <f t="shared" si="110"/>
        <v>0</v>
      </c>
      <c r="X62" s="58">
        <v>0</v>
      </c>
      <c r="Y62" s="132">
        <f t="shared" si="111"/>
        <v>0</v>
      </c>
      <c r="Z62" s="157">
        <f t="shared" si="112"/>
        <v>0</v>
      </c>
      <c r="AA62" s="58">
        <v>0</v>
      </c>
      <c r="AB62" s="132">
        <f t="shared" si="113"/>
        <v>0</v>
      </c>
      <c r="AC62" s="168">
        <f t="shared" si="114"/>
        <v>0</v>
      </c>
      <c r="AD62" s="58">
        <v>0</v>
      </c>
      <c r="AE62" s="132">
        <f t="shared" si="115"/>
        <v>0</v>
      </c>
      <c r="AF62" s="157">
        <f t="shared" si="116"/>
        <v>0</v>
      </c>
      <c r="AG62" s="58">
        <v>0</v>
      </c>
      <c r="AH62" s="132">
        <f t="shared" si="117"/>
        <v>0</v>
      </c>
      <c r="AI62" s="168">
        <f t="shared" si="118"/>
        <v>0</v>
      </c>
      <c r="AJ62" s="58">
        <v>0</v>
      </c>
      <c r="AK62" s="132">
        <f t="shared" si="119"/>
        <v>0</v>
      </c>
      <c r="AL62" s="157">
        <f t="shared" si="120"/>
        <v>0</v>
      </c>
      <c r="AM62" s="152">
        <f t="shared" si="121"/>
        <v>0</v>
      </c>
      <c r="AN62" s="153">
        <f t="shared" si="122"/>
        <v>0</v>
      </c>
    </row>
    <row r="63" spans="2:41" outlineLevel="1">
      <c r="B63" s="40" t="s">
        <v>77</v>
      </c>
      <c r="C63" s="52" t="s">
        <v>94</v>
      </c>
      <c r="D63" s="58">
        <v>0</v>
      </c>
      <c r="E63" s="59">
        <v>5</v>
      </c>
      <c r="F63" s="59">
        <v>0</v>
      </c>
      <c r="G63" s="132">
        <f t="shared" si="101"/>
        <v>5</v>
      </c>
      <c r="H63" s="168">
        <f t="shared" si="102"/>
        <v>0</v>
      </c>
      <c r="I63" s="58">
        <v>0</v>
      </c>
      <c r="J63" s="132">
        <f t="shared" si="103"/>
        <v>5</v>
      </c>
      <c r="K63" s="157">
        <f t="shared" si="104"/>
        <v>0</v>
      </c>
      <c r="L63" s="58">
        <v>0</v>
      </c>
      <c r="M63" s="132">
        <f t="shared" si="105"/>
        <v>5</v>
      </c>
      <c r="N63" s="168">
        <f t="shared" si="106"/>
        <v>0</v>
      </c>
      <c r="O63" s="58">
        <v>0</v>
      </c>
      <c r="P63" s="127"/>
      <c r="Q63" s="127"/>
      <c r="R63" s="58">
        <v>0</v>
      </c>
      <c r="S63" s="132">
        <f t="shared" si="107"/>
        <v>5</v>
      </c>
      <c r="T63" s="157">
        <f t="shared" si="108"/>
        <v>0</v>
      </c>
      <c r="U63" s="163">
        <f t="shared" si="109"/>
        <v>0</v>
      </c>
      <c r="V63" s="153">
        <f t="shared" si="110"/>
        <v>0</v>
      </c>
      <c r="X63" s="58">
        <v>0</v>
      </c>
      <c r="Y63" s="132">
        <f t="shared" si="111"/>
        <v>5</v>
      </c>
      <c r="Z63" s="157">
        <f t="shared" si="112"/>
        <v>0</v>
      </c>
      <c r="AA63" s="58">
        <v>0</v>
      </c>
      <c r="AB63" s="132">
        <f t="shared" si="113"/>
        <v>5</v>
      </c>
      <c r="AC63" s="168">
        <f t="shared" si="114"/>
        <v>0</v>
      </c>
      <c r="AD63" s="58">
        <v>0</v>
      </c>
      <c r="AE63" s="132">
        <f t="shared" si="115"/>
        <v>5</v>
      </c>
      <c r="AF63" s="157">
        <f t="shared" si="116"/>
        <v>0</v>
      </c>
      <c r="AG63" s="58">
        <v>0</v>
      </c>
      <c r="AH63" s="132">
        <f t="shared" si="117"/>
        <v>5</v>
      </c>
      <c r="AI63" s="168">
        <f t="shared" si="118"/>
        <v>0</v>
      </c>
      <c r="AJ63" s="58">
        <v>0</v>
      </c>
      <c r="AK63" s="132">
        <f t="shared" si="119"/>
        <v>5</v>
      </c>
      <c r="AL63" s="157">
        <f t="shared" si="120"/>
        <v>0</v>
      </c>
      <c r="AM63" s="152">
        <f t="shared" si="121"/>
        <v>0</v>
      </c>
      <c r="AN63" s="153">
        <f t="shared" si="122"/>
        <v>0</v>
      </c>
    </row>
    <row r="64" spans="2:41" outlineLevel="1">
      <c r="B64" s="40" t="s">
        <v>78</v>
      </c>
      <c r="C64" s="52" t="s">
        <v>94</v>
      </c>
      <c r="D64" s="58">
        <v>0</v>
      </c>
      <c r="E64" s="59">
        <v>0</v>
      </c>
      <c r="F64" s="59">
        <v>0</v>
      </c>
      <c r="G64" s="132">
        <f t="shared" si="101"/>
        <v>0</v>
      </c>
      <c r="H64" s="168">
        <f t="shared" si="102"/>
        <v>0</v>
      </c>
      <c r="I64" s="58">
        <v>0</v>
      </c>
      <c r="J64" s="132">
        <f t="shared" si="103"/>
        <v>0</v>
      </c>
      <c r="K64" s="157">
        <f t="shared" si="104"/>
        <v>0</v>
      </c>
      <c r="L64" s="58">
        <v>0</v>
      </c>
      <c r="M64" s="132">
        <f t="shared" si="105"/>
        <v>0</v>
      </c>
      <c r="N64" s="168">
        <f t="shared" si="106"/>
        <v>0</v>
      </c>
      <c r="O64" s="58">
        <v>0</v>
      </c>
      <c r="P64" s="127"/>
      <c r="Q64" s="127"/>
      <c r="R64" s="58">
        <v>0</v>
      </c>
      <c r="S64" s="132">
        <f t="shared" si="107"/>
        <v>0</v>
      </c>
      <c r="T64" s="157">
        <f t="shared" si="108"/>
        <v>0</v>
      </c>
      <c r="U64" s="163">
        <f t="shared" si="109"/>
        <v>0</v>
      </c>
      <c r="V64" s="153">
        <f t="shared" si="110"/>
        <v>0</v>
      </c>
      <c r="X64" s="58">
        <v>0</v>
      </c>
      <c r="Y64" s="132">
        <f t="shared" si="111"/>
        <v>0</v>
      </c>
      <c r="Z64" s="157">
        <f t="shared" si="112"/>
        <v>0</v>
      </c>
      <c r="AA64" s="58">
        <v>0</v>
      </c>
      <c r="AB64" s="132">
        <f t="shared" si="113"/>
        <v>0</v>
      </c>
      <c r="AC64" s="168">
        <f t="shared" si="114"/>
        <v>0</v>
      </c>
      <c r="AD64" s="58">
        <v>0</v>
      </c>
      <c r="AE64" s="132">
        <f t="shared" si="115"/>
        <v>0</v>
      </c>
      <c r="AF64" s="157">
        <f t="shared" si="116"/>
        <v>0</v>
      </c>
      <c r="AG64" s="58">
        <v>0</v>
      </c>
      <c r="AH64" s="132">
        <f t="shared" si="117"/>
        <v>0</v>
      </c>
      <c r="AI64" s="168">
        <f t="shared" si="118"/>
        <v>0</v>
      </c>
      <c r="AJ64" s="58">
        <v>0</v>
      </c>
      <c r="AK64" s="132">
        <f t="shared" si="119"/>
        <v>0</v>
      </c>
      <c r="AL64" s="157">
        <f t="shared" si="120"/>
        <v>0</v>
      </c>
      <c r="AM64" s="152">
        <f t="shared" si="121"/>
        <v>0</v>
      </c>
      <c r="AN64" s="153">
        <f t="shared" si="122"/>
        <v>0</v>
      </c>
    </row>
    <row r="65" spans="1:40" outlineLevel="1">
      <c r="B65" s="40" t="s">
        <v>79</v>
      </c>
      <c r="C65" s="52" t="s">
        <v>94</v>
      </c>
      <c r="D65" s="58">
        <v>0</v>
      </c>
      <c r="E65" s="59">
        <v>8</v>
      </c>
      <c r="F65" s="59">
        <v>0</v>
      </c>
      <c r="G65" s="132">
        <f t="shared" si="101"/>
        <v>8</v>
      </c>
      <c r="H65" s="168">
        <f t="shared" si="102"/>
        <v>0</v>
      </c>
      <c r="I65" s="58">
        <v>0</v>
      </c>
      <c r="J65" s="132">
        <f t="shared" si="103"/>
        <v>8</v>
      </c>
      <c r="K65" s="157">
        <f t="shared" si="104"/>
        <v>0</v>
      </c>
      <c r="L65" s="58">
        <v>0</v>
      </c>
      <c r="M65" s="132">
        <f t="shared" si="105"/>
        <v>8</v>
      </c>
      <c r="N65" s="168">
        <f t="shared" si="106"/>
        <v>0</v>
      </c>
      <c r="O65" s="58">
        <v>0</v>
      </c>
      <c r="P65" s="127"/>
      <c r="Q65" s="127"/>
      <c r="R65" s="58">
        <v>0</v>
      </c>
      <c r="S65" s="132">
        <f t="shared" si="107"/>
        <v>8</v>
      </c>
      <c r="T65" s="157">
        <f t="shared" si="108"/>
        <v>0</v>
      </c>
      <c r="U65" s="163">
        <f t="shared" si="109"/>
        <v>0</v>
      </c>
      <c r="V65" s="153">
        <f t="shared" si="110"/>
        <v>0</v>
      </c>
      <c r="X65" s="58">
        <v>0</v>
      </c>
      <c r="Y65" s="132">
        <f t="shared" si="111"/>
        <v>8</v>
      </c>
      <c r="Z65" s="157">
        <f t="shared" si="112"/>
        <v>0</v>
      </c>
      <c r="AA65" s="58">
        <v>0</v>
      </c>
      <c r="AB65" s="132">
        <f t="shared" si="113"/>
        <v>8</v>
      </c>
      <c r="AC65" s="168">
        <f t="shared" si="114"/>
        <v>0</v>
      </c>
      <c r="AD65" s="58">
        <v>0</v>
      </c>
      <c r="AE65" s="132">
        <f t="shared" si="115"/>
        <v>8</v>
      </c>
      <c r="AF65" s="157">
        <f t="shared" si="116"/>
        <v>0</v>
      </c>
      <c r="AG65" s="58">
        <v>0</v>
      </c>
      <c r="AH65" s="132">
        <f t="shared" si="117"/>
        <v>8</v>
      </c>
      <c r="AI65" s="168">
        <f t="shared" si="118"/>
        <v>0</v>
      </c>
      <c r="AJ65" s="58">
        <v>0</v>
      </c>
      <c r="AK65" s="132">
        <f t="shared" si="119"/>
        <v>8</v>
      </c>
      <c r="AL65" s="157">
        <f t="shared" si="120"/>
        <v>0</v>
      </c>
      <c r="AM65" s="152">
        <f t="shared" si="121"/>
        <v>0</v>
      </c>
      <c r="AN65" s="153">
        <f t="shared" si="122"/>
        <v>0</v>
      </c>
    </row>
    <row r="66" spans="1:40" outlineLevel="1">
      <c r="B66" s="40" t="s">
        <v>80</v>
      </c>
      <c r="C66" s="52" t="s">
        <v>94</v>
      </c>
      <c r="D66" s="58">
        <v>0</v>
      </c>
      <c r="E66" s="59">
        <v>2</v>
      </c>
      <c r="F66" s="59">
        <v>0</v>
      </c>
      <c r="G66" s="132">
        <f t="shared" si="101"/>
        <v>2</v>
      </c>
      <c r="H66" s="168">
        <f t="shared" si="102"/>
        <v>0</v>
      </c>
      <c r="I66" s="58">
        <v>0</v>
      </c>
      <c r="J66" s="132">
        <f t="shared" si="103"/>
        <v>2</v>
      </c>
      <c r="K66" s="157">
        <f t="shared" si="104"/>
        <v>0</v>
      </c>
      <c r="L66" s="58">
        <v>1</v>
      </c>
      <c r="M66" s="132">
        <f t="shared" si="105"/>
        <v>3</v>
      </c>
      <c r="N66" s="168">
        <f t="shared" si="106"/>
        <v>0.5</v>
      </c>
      <c r="O66" s="58">
        <v>1</v>
      </c>
      <c r="P66" s="127"/>
      <c r="Q66" s="127"/>
      <c r="R66" s="58">
        <v>1</v>
      </c>
      <c r="S66" s="132">
        <f t="shared" si="107"/>
        <v>4</v>
      </c>
      <c r="T66" s="157">
        <f t="shared" si="108"/>
        <v>0.33333333333333331</v>
      </c>
      <c r="U66" s="163">
        <f t="shared" si="109"/>
        <v>2</v>
      </c>
      <c r="V66" s="153">
        <f t="shared" si="110"/>
        <v>0.18920711500272103</v>
      </c>
      <c r="X66" s="58">
        <v>0</v>
      </c>
      <c r="Y66" s="132">
        <f t="shared" si="111"/>
        <v>4</v>
      </c>
      <c r="Z66" s="157">
        <f t="shared" si="112"/>
        <v>0</v>
      </c>
      <c r="AA66" s="58">
        <v>0</v>
      </c>
      <c r="AB66" s="132">
        <f t="shared" si="113"/>
        <v>4</v>
      </c>
      <c r="AC66" s="168">
        <f t="shared" si="114"/>
        <v>0</v>
      </c>
      <c r="AD66" s="58">
        <v>0</v>
      </c>
      <c r="AE66" s="132">
        <f t="shared" si="115"/>
        <v>4</v>
      </c>
      <c r="AF66" s="157">
        <f t="shared" si="116"/>
        <v>0</v>
      </c>
      <c r="AG66" s="58">
        <v>0</v>
      </c>
      <c r="AH66" s="132">
        <f t="shared" si="117"/>
        <v>4</v>
      </c>
      <c r="AI66" s="168">
        <f t="shared" si="118"/>
        <v>0</v>
      </c>
      <c r="AJ66" s="58">
        <v>0</v>
      </c>
      <c r="AK66" s="132">
        <f t="shared" si="119"/>
        <v>4</v>
      </c>
      <c r="AL66" s="157">
        <f t="shared" si="120"/>
        <v>0</v>
      </c>
      <c r="AM66" s="152">
        <f t="shared" si="121"/>
        <v>0</v>
      </c>
      <c r="AN66" s="153">
        <f t="shared" si="122"/>
        <v>0</v>
      </c>
    </row>
    <row r="67" spans="1:40" outlineLevel="1">
      <c r="B67" s="40" t="s">
        <v>81</v>
      </c>
      <c r="C67" s="52" t="s">
        <v>94</v>
      </c>
      <c r="D67" s="58">
        <v>0</v>
      </c>
      <c r="E67" s="59">
        <v>2</v>
      </c>
      <c r="F67" s="59">
        <v>0</v>
      </c>
      <c r="G67" s="132">
        <f t="shared" si="101"/>
        <v>2</v>
      </c>
      <c r="H67" s="168">
        <f t="shared" si="102"/>
        <v>0</v>
      </c>
      <c r="I67" s="58">
        <v>0</v>
      </c>
      <c r="J67" s="132">
        <f t="shared" si="103"/>
        <v>2</v>
      </c>
      <c r="K67" s="157">
        <f t="shared" si="104"/>
        <v>0</v>
      </c>
      <c r="L67" s="58">
        <v>0</v>
      </c>
      <c r="M67" s="132">
        <f t="shared" si="105"/>
        <v>2</v>
      </c>
      <c r="N67" s="168">
        <f t="shared" si="106"/>
        <v>0</v>
      </c>
      <c r="O67" s="58">
        <v>0</v>
      </c>
      <c r="P67" s="127"/>
      <c r="Q67" s="127"/>
      <c r="R67" s="58">
        <v>0</v>
      </c>
      <c r="S67" s="132">
        <f t="shared" si="107"/>
        <v>2</v>
      </c>
      <c r="T67" s="157">
        <f t="shared" si="108"/>
        <v>0</v>
      </c>
      <c r="U67" s="163">
        <f t="shared" si="109"/>
        <v>0</v>
      </c>
      <c r="V67" s="153">
        <f t="shared" si="110"/>
        <v>0</v>
      </c>
      <c r="X67" s="58">
        <v>0</v>
      </c>
      <c r="Y67" s="132">
        <f t="shared" si="111"/>
        <v>2</v>
      </c>
      <c r="Z67" s="157">
        <f t="shared" si="112"/>
        <v>0</v>
      </c>
      <c r="AA67" s="58">
        <v>0</v>
      </c>
      <c r="AB67" s="132">
        <f t="shared" si="113"/>
        <v>2</v>
      </c>
      <c r="AC67" s="168">
        <f t="shared" si="114"/>
        <v>0</v>
      </c>
      <c r="AD67" s="58">
        <v>0</v>
      </c>
      <c r="AE67" s="132">
        <f t="shared" si="115"/>
        <v>2</v>
      </c>
      <c r="AF67" s="157">
        <f t="shared" si="116"/>
        <v>0</v>
      </c>
      <c r="AG67" s="58">
        <v>0</v>
      </c>
      <c r="AH67" s="132">
        <f t="shared" si="117"/>
        <v>2</v>
      </c>
      <c r="AI67" s="168">
        <f t="shared" si="118"/>
        <v>0</v>
      </c>
      <c r="AJ67" s="58">
        <v>0</v>
      </c>
      <c r="AK67" s="132">
        <f t="shared" si="119"/>
        <v>2</v>
      </c>
      <c r="AL67" s="157">
        <f t="shared" si="120"/>
        <v>0</v>
      </c>
      <c r="AM67" s="152">
        <f t="shared" si="121"/>
        <v>0</v>
      </c>
      <c r="AN67" s="153">
        <f t="shared" si="122"/>
        <v>0</v>
      </c>
    </row>
    <row r="68" spans="1:40" s="43" customFormat="1" outlineLevel="1">
      <c r="A68"/>
      <c r="B68" s="40" t="s">
        <v>82</v>
      </c>
      <c r="C68" s="52" t="s">
        <v>94</v>
      </c>
      <c r="D68" s="58">
        <v>0</v>
      </c>
      <c r="E68" s="59">
        <v>2</v>
      </c>
      <c r="F68" s="59">
        <v>0</v>
      </c>
      <c r="G68" s="132">
        <f t="shared" si="101"/>
        <v>2</v>
      </c>
      <c r="H68" s="168">
        <f t="shared" si="102"/>
        <v>0</v>
      </c>
      <c r="I68" s="58">
        <v>0</v>
      </c>
      <c r="J68" s="132">
        <f t="shared" si="103"/>
        <v>2</v>
      </c>
      <c r="K68" s="157">
        <f t="shared" si="104"/>
        <v>0</v>
      </c>
      <c r="L68" s="58">
        <v>0</v>
      </c>
      <c r="M68" s="132">
        <f t="shared" si="105"/>
        <v>2</v>
      </c>
      <c r="N68" s="168">
        <f t="shared" si="106"/>
        <v>0</v>
      </c>
      <c r="O68" s="58">
        <v>0</v>
      </c>
      <c r="P68" s="127"/>
      <c r="Q68" s="127"/>
      <c r="R68" s="58">
        <v>0</v>
      </c>
      <c r="S68" s="132">
        <f t="shared" si="107"/>
        <v>2</v>
      </c>
      <c r="T68" s="157">
        <f t="shared" si="108"/>
        <v>0</v>
      </c>
      <c r="U68" s="163">
        <f t="shared" si="109"/>
        <v>0</v>
      </c>
      <c r="V68" s="153">
        <f t="shared" si="110"/>
        <v>0</v>
      </c>
      <c r="W68"/>
      <c r="X68" s="58">
        <v>0</v>
      </c>
      <c r="Y68" s="132">
        <f t="shared" si="111"/>
        <v>2</v>
      </c>
      <c r="Z68" s="157">
        <f t="shared" si="112"/>
        <v>0</v>
      </c>
      <c r="AA68" s="58">
        <v>0</v>
      </c>
      <c r="AB68" s="132">
        <f t="shared" si="113"/>
        <v>2</v>
      </c>
      <c r="AC68" s="168">
        <f t="shared" si="114"/>
        <v>0</v>
      </c>
      <c r="AD68" s="58">
        <v>0</v>
      </c>
      <c r="AE68" s="132">
        <f t="shared" si="115"/>
        <v>2</v>
      </c>
      <c r="AF68" s="157">
        <f t="shared" si="116"/>
        <v>0</v>
      </c>
      <c r="AG68" s="58">
        <v>0</v>
      </c>
      <c r="AH68" s="132">
        <f t="shared" si="117"/>
        <v>2</v>
      </c>
      <c r="AI68" s="168">
        <f t="shared" si="118"/>
        <v>0</v>
      </c>
      <c r="AJ68" s="58">
        <v>0</v>
      </c>
      <c r="AK68" s="132">
        <f t="shared" si="119"/>
        <v>2</v>
      </c>
      <c r="AL68" s="157">
        <f t="shared" si="120"/>
        <v>0</v>
      </c>
      <c r="AM68" s="152">
        <f t="shared" si="121"/>
        <v>0</v>
      </c>
      <c r="AN68" s="153">
        <f t="shared" si="122"/>
        <v>0</v>
      </c>
    </row>
    <row r="69" spans="1:40" s="43" customFormat="1" outlineLevel="1">
      <c r="A69"/>
      <c r="B69" s="40" t="s">
        <v>83</v>
      </c>
      <c r="C69" s="52" t="s">
        <v>94</v>
      </c>
      <c r="D69" s="58">
        <v>0</v>
      </c>
      <c r="E69" s="59">
        <v>1</v>
      </c>
      <c r="F69" s="59">
        <v>0</v>
      </c>
      <c r="G69" s="132">
        <f t="shared" si="101"/>
        <v>1</v>
      </c>
      <c r="H69" s="168">
        <f t="shared" si="102"/>
        <v>0</v>
      </c>
      <c r="I69" s="58">
        <v>0</v>
      </c>
      <c r="J69" s="132">
        <f t="shared" si="103"/>
        <v>1</v>
      </c>
      <c r="K69" s="157">
        <f t="shared" si="104"/>
        <v>0</v>
      </c>
      <c r="L69" s="58">
        <v>0</v>
      </c>
      <c r="M69" s="132">
        <f t="shared" si="105"/>
        <v>1</v>
      </c>
      <c r="N69" s="168">
        <f t="shared" si="106"/>
        <v>0</v>
      </c>
      <c r="O69" s="58">
        <v>1</v>
      </c>
      <c r="P69" s="127"/>
      <c r="Q69" s="127"/>
      <c r="R69" s="58">
        <v>1</v>
      </c>
      <c r="S69" s="132">
        <f t="shared" si="107"/>
        <v>2</v>
      </c>
      <c r="T69" s="157">
        <f t="shared" si="108"/>
        <v>1</v>
      </c>
      <c r="U69" s="163">
        <f t="shared" si="109"/>
        <v>1</v>
      </c>
      <c r="V69" s="153">
        <f t="shared" si="110"/>
        <v>0.18920711500272103</v>
      </c>
      <c r="W69"/>
      <c r="X69" s="58">
        <v>0</v>
      </c>
      <c r="Y69" s="132">
        <f t="shared" si="111"/>
        <v>2</v>
      </c>
      <c r="Z69" s="157">
        <f t="shared" si="112"/>
        <v>0</v>
      </c>
      <c r="AA69" s="58">
        <v>0</v>
      </c>
      <c r="AB69" s="132">
        <f t="shared" si="113"/>
        <v>2</v>
      </c>
      <c r="AC69" s="168">
        <f t="shared" si="114"/>
        <v>0</v>
      </c>
      <c r="AD69" s="58">
        <v>0</v>
      </c>
      <c r="AE69" s="132">
        <f t="shared" si="115"/>
        <v>2</v>
      </c>
      <c r="AF69" s="157">
        <f t="shared" si="116"/>
        <v>0</v>
      </c>
      <c r="AG69" s="58">
        <v>0</v>
      </c>
      <c r="AH69" s="132">
        <f t="shared" si="117"/>
        <v>2</v>
      </c>
      <c r="AI69" s="168">
        <f t="shared" si="118"/>
        <v>0</v>
      </c>
      <c r="AJ69" s="58">
        <v>0</v>
      </c>
      <c r="AK69" s="132">
        <f t="shared" si="119"/>
        <v>2</v>
      </c>
      <c r="AL69" s="157">
        <f t="shared" si="120"/>
        <v>0</v>
      </c>
      <c r="AM69" s="152">
        <f t="shared" si="121"/>
        <v>0</v>
      </c>
      <c r="AN69" s="153">
        <f t="shared" si="122"/>
        <v>0</v>
      </c>
    </row>
    <row r="70" spans="1:40" outlineLevel="1">
      <c r="B70" s="40" t="s">
        <v>84</v>
      </c>
      <c r="C70" s="52" t="s">
        <v>94</v>
      </c>
      <c r="D70" s="58">
        <v>0</v>
      </c>
      <c r="E70" s="59">
        <v>0</v>
      </c>
      <c r="F70" s="59">
        <v>0</v>
      </c>
      <c r="G70" s="132">
        <f t="shared" si="101"/>
        <v>0</v>
      </c>
      <c r="H70" s="168">
        <f t="shared" si="102"/>
        <v>0</v>
      </c>
      <c r="I70" s="58">
        <v>0</v>
      </c>
      <c r="J70" s="132">
        <f t="shared" si="103"/>
        <v>0</v>
      </c>
      <c r="K70" s="157">
        <f t="shared" si="104"/>
        <v>0</v>
      </c>
      <c r="L70" s="58">
        <v>0</v>
      </c>
      <c r="M70" s="132">
        <f t="shared" si="105"/>
        <v>0</v>
      </c>
      <c r="N70" s="168">
        <f t="shared" si="106"/>
        <v>0</v>
      </c>
      <c r="O70" s="58">
        <v>0</v>
      </c>
      <c r="P70" s="127"/>
      <c r="Q70" s="127"/>
      <c r="R70" s="58">
        <v>0</v>
      </c>
      <c r="S70" s="132">
        <f t="shared" si="107"/>
        <v>0</v>
      </c>
      <c r="T70" s="157">
        <f t="shared" si="108"/>
        <v>0</v>
      </c>
      <c r="U70" s="163">
        <f t="shared" si="109"/>
        <v>0</v>
      </c>
      <c r="V70" s="153">
        <f t="shared" si="110"/>
        <v>0</v>
      </c>
      <c r="X70" s="58">
        <v>0</v>
      </c>
      <c r="Y70" s="132">
        <f t="shared" si="111"/>
        <v>0</v>
      </c>
      <c r="Z70" s="157">
        <f t="shared" si="112"/>
        <v>0</v>
      </c>
      <c r="AA70" s="58">
        <v>0</v>
      </c>
      <c r="AB70" s="132">
        <f t="shared" si="113"/>
        <v>0</v>
      </c>
      <c r="AC70" s="168">
        <f t="shared" si="114"/>
        <v>0</v>
      </c>
      <c r="AD70" s="58">
        <v>0</v>
      </c>
      <c r="AE70" s="132">
        <f t="shared" si="115"/>
        <v>0</v>
      </c>
      <c r="AF70" s="157">
        <f t="shared" si="116"/>
        <v>0</v>
      </c>
      <c r="AG70" s="58">
        <v>0</v>
      </c>
      <c r="AH70" s="132">
        <f t="shared" si="117"/>
        <v>0</v>
      </c>
      <c r="AI70" s="168">
        <f t="shared" si="118"/>
        <v>0</v>
      </c>
      <c r="AJ70" s="58">
        <v>0</v>
      </c>
      <c r="AK70" s="132">
        <f t="shared" si="119"/>
        <v>0</v>
      </c>
      <c r="AL70" s="157">
        <f t="shared" si="120"/>
        <v>0</v>
      </c>
      <c r="AM70" s="152">
        <f t="shared" si="121"/>
        <v>0</v>
      </c>
      <c r="AN70" s="153">
        <f t="shared" si="122"/>
        <v>0</v>
      </c>
    </row>
    <row r="71" spans="1:40" s="43" customFormat="1" outlineLevel="1">
      <c r="A71"/>
      <c r="B71" s="40" t="s">
        <v>86</v>
      </c>
      <c r="C71" s="52" t="s">
        <v>94</v>
      </c>
      <c r="D71" s="58">
        <v>0</v>
      </c>
      <c r="E71" s="59">
        <v>1</v>
      </c>
      <c r="F71" s="59">
        <v>0</v>
      </c>
      <c r="G71" s="132">
        <f t="shared" si="101"/>
        <v>1</v>
      </c>
      <c r="H71" s="168">
        <f t="shared" si="102"/>
        <v>0</v>
      </c>
      <c r="I71" s="58">
        <v>0</v>
      </c>
      <c r="J71" s="132">
        <f t="shared" si="103"/>
        <v>1</v>
      </c>
      <c r="K71" s="157">
        <f t="shared" si="104"/>
        <v>0</v>
      </c>
      <c r="L71" s="58">
        <v>0</v>
      </c>
      <c r="M71" s="132">
        <f t="shared" si="105"/>
        <v>1</v>
      </c>
      <c r="N71" s="168">
        <f t="shared" si="106"/>
        <v>0</v>
      </c>
      <c r="O71" s="58">
        <v>0</v>
      </c>
      <c r="P71" s="127"/>
      <c r="Q71" s="127"/>
      <c r="R71" s="58">
        <v>0</v>
      </c>
      <c r="S71" s="132">
        <f t="shared" si="107"/>
        <v>1</v>
      </c>
      <c r="T71" s="157">
        <f t="shared" si="108"/>
        <v>0</v>
      </c>
      <c r="U71" s="163">
        <f t="shared" si="109"/>
        <v>0</v>
      </c>
      <c r="V71" s="153">
        <f t="shared" si="110"/>
        <v>0</v>
      </c>
      <c r="W71"/>
      <c r="X71" s="58">
        <v>0</v>
      </c>
      <c r="Y71" s="132">
        <f t="shared" si="111"/>
        <v>1</v>
      </c>
      <c r="Z71" s="157">
        <f t="shared" si="112"/>
        <v>0</v>
      </c>
      <c r="AA71" s="58">
        <v>0</v>
      </c>
      <c r="AB71" s="132">
        <f t="shared" si="113"/>
        <v>1</v>
      </c>
      <c r="AC71" s="168">
        <f t="shared" si="114"/>
        <v>0</v>
      </c>
      <c r="AD71" s="58">
        <v>0</v>
      </c>
      <c r="AE71" s="132">
        <f t="shared" si="115"/>
        <v>1</v>
      </c>
      <c r="AF71" s="157">
        <f t="shared" si="116"/>
        <v>0</v>
      </c>
      <c r="AG71" s="58">
        <v>0</v>
      </c>
      <c r="AH71" s="132">
        <f t="shared" si="117"/>
        <v>1</v>
      </c>
      <c r="AI71" s="168">
        <f t="shared" si="118"/>
        <v>0</v>
      </c>
      <c r="AJ71" s="58">
        <v>0</v>
      </c>
      <c r="AK71" s="132">
        <f t="shared" si="119"/>
        <v>1</v>
      </c>
      <c r="AL71" s="157">
        <f t="shared" si="120"/>
        <v>0</v>
      </c>
      <c r="AM71" s="152">
        <f t="shared" si="121"/>
        <v>0</v>
      </c>
      <c r="AN71" s="153">
        <f t="shared" si="122"/>
        <v>0</v>
      </c>
    </row>
    <row r="72" spans="1:40" outlineLevel="1">
      <c r="B72" s="40" t="s">
        <v>87</v>
      </c>
      <c r="C72" s="52" t="s">
        <v>94</v>
      </c>
      <c r="D72" s="58">
        <v>0</v>
      </c>
      <c r="E72" s="59">
        <v>0</v>
      </c>
      <c r="F72" s="59">
        <v>0</v>
      </c>
      <c r="G72" s="132">
        <f t="shared" si="101"/>
        <v>0</v>
      </c>
      <c r="H72" s="168">
        <f t="shared" si="102"/>
        <v>0</v>
      </c>
      <c r="I72" s="58">
        <v>0</v>
      </c>
      <c r="J72" s="132">
        <f t="shared" si="103"/>
        <v>0</v>
      </c>
      <c r="K72" s="157">
        <f t="shared" si="104"/>
        <v>0</v>
      </c>
      <c r="L72" s="58">
        <v>0</v>
      </c>
      <c r="M72" s="132">
        <f t="shared" si="105"/>
        <v>0</v>
      </c>
      <c r="N72" s="168">
        <f t="shared" si="106"/>
        <v>0</v>
      </c>
      <c r="O72" s="58">
        <v>0</v>
      </c>
      <c r="P72" s="127"/>
      <c r="Q72" s="127"/>
      <c r="R72" s="58">
        <v>0</v>
      </c>
      <c r="S72" s="132">
        <f t="shared" si="107"/>
        <v>0</v>
      </c>
      <c r="T72" s="157">
        <f t="shared" si="108"/>
        <v>0</v>
      </c>
      <c r="U72" s="163">
        <f t="shared" si="109"/>
        <v>0</v>
      </c>
      <c r="V72" s="153">
        <f t="shared" si="110"/>
        <v>0</v>
      </c>
      <c r="X72" s="58">
        <v>0</v>
      </c>
      <c r="Y72" s="132">
        <f t="shared" si="111"/>
        <v>0</v>
      </c>
      <c r="Z72" s="157">
        <f t="shared" si="112"/>
        <v>0</v>
      </c>
      <c r="AA72" s="58">
        <v>0</v>
      </c>
      <c r="AB72" s="132">
        <f t="shared" si="113"/>
        <v>0</v>
      </c>
      <c r="AC72" s="168">
        <f t="shared" si="114"/>
        <v>0</v>
      </c>
      <c r="AD72" s="58">
        <v>0</v>
      </c>
      <c r="AE72" s="132">
        <f t="shared" si="115"/>
        <v>0</v>
      </c>
      <c r="AF72" s="157">
        <f t="shared" si="116"/>
        <v>0</v>
      </c>
      <c r="AG72" s="58">
        <v>0</v>
      </c>
      <c r="AH72" s="132">
        <f t="shared" si="117"/>
        <v>0</v>
      </c>
      <c r="AI72" s="168">
        <f t="shared" si="118"/>
        <v>0</v>
      </c>
      <c r="AJ72" s="58">
        <v>0</v>
      </c>
      <c r="AK72" s="132">
        <f t="shared" si="119"/>
        <v>0</v>
      </c>
      <c r="AL72" s="157">
        <f t="shared" si="120"/>
        <v>0</v>
      </c>
      <c r="AM72" s="152">
        <f t="shared" si="121"/>
        <v>0</v>
      </c>
      <c r="AN72" s="153">
        <f t="shared" si="122"/>
        <v>0</v>
      </c>
    </row>
    <row r="73" spans="1:40" ht="16.5" customHeight="1" outlineLevel="1">
      <c r="B73" s="40" t="s">
        <v>88</v>
      </c>
      <c r="C73" s="52" t="s">
        <v>94</v>
      </c>
      <c r="D73" s="58">
        <v>0</v>
      </c>
      <c r="E73" s="59">
        <v>0</v>
      </c>
      <c r="F73" s="59">
        <v>0</v>
      </c>
      <c r="G73" s="132">
        <f t="shared" si="101"/>
        <v>0</v>
      </c>
      <c r="H73" s="168">
        <f t="shared" si="102"/>
        <v>0</v>
      </c>
      <c r="I73" s="58">
        <v>0</v>
      </c>
      <c r="J73" s="132">
        <f t="shared" si="103"/>
        <v>0</v>
      </c>
      <c r="K73" s="157">
        <f t="shared" si="104"/>
        <v>0</v>
      </c>
      <c r="L73" s="58">
        <v>0</v>
      </c>
      <c r="M73" s="132">
        <f t="shared" si="105"/>
        <v>0</v>
      </c>
      <c r="N73" s="168">
        <f t="shared" si="106"/>
        <v>0</v>
      </c>
      <c r="O73" s="58">
        <v>0</v>
      </c>
      <c r="P73" s="127"/>
      <c r="Q73" s="127"/>
      <c r="R73" s="58">
        <v>0</v>
      </c>
      <c r="S73" s="132">
        <f t="shared" si="107"/>
        <v>0</v>
      </c>
      <c r="T73" s="157">
        <f t="shared" si="108"/>
        <v>0</v>
      </c>
      <c r="U73" s="163">
        <f t="shared" si="109"/>
        <v>0</v>
      </c>
      <c r="V73" s="153">
        <f t="shared" si="110"/>
        <v>0</v>
      </c>
      <c r="X73" s="58">
        <v>0</v>
      </c>
      <c r="Y73" s="132">
        <f t="shared" si="111"/>
        <v>0</v>
      </c>
      <c r="Z73" s="157">
        <f t="shared" si="112"/>
        <v>0</v>
      </c>
      <c r="AA73" s="58">
        <v>0</v>
      </c>
      <c r="AB73" s="132">
        <f t="shared" si="113"/>
        <v>0</v>
      </c>
      <c r="AC73" s="168">
        <f t="shared" si="114"/>
        <v>0</v>
      </c>
      <c r="AD73" s="58">
        <v>0</v>
      </c>
      <c r="AE73" s="132">
        <f t="shared" si="115"/>
        <v>0</v>
      </c>
      <c r="AF73" s="157">
        <f t="shared" si="116"/>
        <v>0</v>
      </c>
      <c r="AG73" s="58">
        <v>0</v>
      </c>
      <c r="AH73" s="132">
        <f t="shared" si="117"/>
        <v>0</v>
      </c>
      <c r="AI73" s="168">
        <f t="shared" si="118"/>
        <v>0</v>
      </c>
      <c r="AJ73" s="58">
        <v>0</v>
      </c>
      <c r="AK73" s="132">
        <f t="shared" si="119"/>
        <v>0</v>
      </c>
      <c r="AL73" s="157">
        <f t="shared" si="120"/>
        <v>0</v>
      </c>
      <c r="AM73" s="152">
        <f t="shared" si="121"/>
        <v>0</v>
      </c>
      <c r="AN73" s="153">
        <f t="shared" si="122"/>
        <v>0</v>
      </c>
    </row>
    <row r="74" spans="1:40" ht="15" customHeight="1" outlineLevel="1">
      <c r="B74" s="339" t="s">
        <v>95</v>
      </c>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62"/>
    </row>
    <row r="75" spans="1:40" ht="15" customHeight="1">
      <c r="B75" s="282" t="s">
        <v>114</v>
      </c>
      <c r="C75" s="38" t="s">
        <v>94</v>
      </c>
      <c r="D75" s="174">
        <f>SUM(D60:D73)</f>
        <v>-1</v>
      </c>
      <c r="E75" s="137">
        <f>SUM(E60:E73)</f>
        <v>40</v>
      </c>
      <c r="F75" s="137">
        <f>SUM(F60:F73)</f>
        <v>2</v>
      </c>
      <c r="G75" s="137">
        <f>SUM(G60:G73)</f>
        <v>42</v>
      </c>
      <c r="H75" s="169">
        <f>IFERROR((G75-E75)/E75,0)</f>
        <v>0.05</v>
      </c>
      <c r="I75" s="137">
        <f>SUM(I60:I73)</f>
        <v>0</v>
      </c>
      <c r="J75" s="137">
        <f>SUM(J60:J73)</f>
        <v>42</v>
      </c>
      <c r="K75" s="156">
        <f t="shared" ref="K75" si="123">IFERROR((J75-G75)/G75,0)</f>
        <v>0</v>
      </c>
      <c r="L75" s="137">
        <f>SUM(L60:L73)</f>
        <v>1</v>
      </c>
      <c r="M75" s="137">
        <f>SUM(M60:M73)</f>
        <v>43</v>
      </c>
      <c r="N75" s="169">
        <f t="shared" ref="N75" si="124">IFERROR((M75-J75)/J75,0)</f>
        <v>2.3809523809523808E-2</v>
      </c>
      <c r="O75" s="137">
        <f>SUM(O60:O73)</f>
        <v>3</v>
      </c>
      <c r="P75" s="127"/>
      <c r="Q75" s="127"/>
      <c r="R75" s="137">
        <f>SUM(R60:R73)</f>
        <v>3</v>
      </c>
      <c r="S75" s="137">
        <f>SUM(S60:S73)</f>
        <v>46</v>
      </c>
      <c r="T75" s="156">
        <f t="shared" ref="T75" si="125">IFERROR((S75-M75)/M75,0)</f>
        <v>6.9767441860465115E-2</v>
      </c>
      <c r="U75" s="137">
        <f>SUM(U60:U73)</f>
        <v>5</v>
      </c>
      <c r="V75" s="150">
        <f>IFERROR((S75/E75)^(1/4)-1,0)</f>
        <v>3.5558076341622114E-2</v>
      </c>
      <c r="X75" s="137">
        <f>SUM(X60:X73)</f>
        <v>6</v>
      </c>
      <c r="Y75" s="137">
        <f>SUM(Y60:Y73)</f>
        <v>52</v>
      </c>
      <c r="Z75" s="156">
        <f>IFERROR((Y75-S75)/S75,0)</f>
        <v>0.13043478260869565</v>
      </c>
      <c r="AA75" s="137">
        <f>SUM(AA60:AA73)</f>
        <v>3</v>
      </c>
      <c r="AB75" s="137">
        <f>SUM(AB60:AB73)</f>
        <v>55</v>
      </c>
      <c r="AC75" s="165">
        <f>IFERROR((AB75-Y75)/Y75,0)</f>
        <v>5.7692307692307696E-2</v>
      </c>
      <c r="AD75" s="137">
        <f>SUM(AD60:AD73)</f>
        <v>3</v>
      </c>
      <c r="AE75" s="137">
        <f>SUM(AE60:AE73)</f>
        <v>58</v>
      </c>
      <c r="AF75" s="164">
        <f>IFERROR((AE75-AB75)/AB75,0)</f>
        <v>5.4545454545454543E-2</v>
      </c>
      <c r="AG75" s="137">
        <f>SUM(AG60:AG73)</f>
        <v>4</v>
      </c>
      <c r="AH75" s="137">
        <f>SUM(AH60:AH73)</f>
        <v>62</v>
      </c>
      <c r="AI75" s="165">
        <f>IFERROR((AH75-AE75)/AE75,0)</f>
        <v>6.8965517241379309E-2</v>
      </c>
      <c r="AJ75" s="137">
        <f>SUM(AJ60:AJ73)</f>
        <v>1</v>
      </c>
      <c r="AK75" s="137">
        <f>SUM(AK60:AK73)</f>
        <v>63</v>
      </c>
      <c r="AL75" s="149">
        <f>IFERROR((AK75-AH75)/AH75,0)</f>
        <v>1.6129032258064516E-2</v>
      </c>
      <c r="AM75" s="137">
        <f>SUM(AM60:AM73)</f>
        <v>17</v>
      </c>
      <c r="AN75" s="153">
        <f t="shared" ref="AN75" si="126">IFERROR((AK75/Y75)^(1/4)-1,0)</f>
        <v>4.9142067862124161E-2</v>
      </c>
    </row>
    <row r="76" spans="1:40" ht="15" customHeight="1">
      <c r="B76" s="16"/>
    </row>
    <row r="77" spans="1:40" ht="15" customHeight="1">
      <c r="B77" s="16"/>
    </row>
    <row r="78" spans="1:40" ht="15.6">
      <c r="B78" s="332" t="s">
        <v>53</v>
      </c>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row>
    <row r="79" spans="1:40" ht="5.45" customHeight="1" outlineLevel="1">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row>
    <row r="80" spans="1:40" outlineLevel="1">
      <c r="B80" s="359"/>
      <c r="C80" s="344" t="s">
        <v>93</v>
      </c>
      <c r="D80" s="347" t="s">
        <v>106</v>
      </c>
      <c r="E80" s="348"/>
      <c r="F80" s="348"/>
      <c r="G80" s="348"/>
      <c r="H80" s="348"/>
      <c r="I80" s="348"/>
      <c r="J80" s="348"/>
      <c r="K80" s="348"/>
      <c r="L80" s="348"/>
      <c r="M80" s="348"/>
      <c r="N80" s="348"/>
      <c r="O80" s="348"/>
      <c r="P80" s="348"/>
      <c r="Q80" s="348"/>
      <c r="R80" s="369"/>
      <c r="S80" s="370"/>
      <c r="T80" s="371"/>
      <c r="U80" s="355" t="str">
        <f xml:space="preserve"> D81&amp;" - "&amp;R81</f>
        <v>2019 - 2023</v>
      </c>
      <c r="V80" s="367"/>
      <c r="X80" s="347" t="s">
        <v>107</v>
      </c>
      <c r="Y80" s="348"/>
      <c r="Z80" s="348"/>
      <c r="AA80" s="348"/>
      <c r="AB80" s="348"/>
      <c r="AC80" s="348"/>
      <c r="AD80" s="348"/>
      <c r="AE80" s="348"/>
      <c r="AF80" s="348"/>
      <c r="AG80" s="348"/>
      <c r="AH80" s="348"/>
      <c r="AI80" s="348"/>
      <c r="AJ80" s="348"/>
      <c r="AK80" s="348"/>
      <c r="AL80" s="348"/>
      <c r="AM80" s="348"/>
      <c r="AN80" s="349"/>
    </row>
    <row r="81" spans="1:41" outlineLevel="1">
      <c r="B81" s="360"/>
      <c r="C81" s="345"/>
      <c r="D81" s="347">
        <f>$C$3-5</f>
        <v>2019</v>
      </c>
      <c r="E81" s="349"/>
      <c r="F81" s="348">
        <f>$C$3-4</f>
        <v>2020</v>
      </c>
      <c r="G81" s="348"/>
      <c r="H81" s="348"/>
      <c r="I81" s="347">
        <f>$C$3-3</f>
        <v>2021</v>
      </c>
      <c r="J81" s="348"/>
      <c r="K81" s="349"/>
      <c r="L81" s="347">
        <f>$C$3-2</f>
        <v>2022</v>
      </c>
      <c r="M81" s="348"/>
      <c r="N81" s="349"/>
      <c r="O81" s="347" t="str">
        <f>$C$3-1&amp;""&amp;" ("&amp;"Σεπ"&amp;")"</f>
        <v>2023 (Σεπ)</v>
      </c>
      <c r="P81" s="348"/>
      <c r="Q81" s="349"/>
      <c r="R81" s="347">
        <f>$C$3-1</f>
        <v>2023</v>
      </c>
      <c r="S81" s="348"/>
      <c r="T81" s="349"/>
      <c r="U81" s="357"/>
      <c r="V81" s="368"/>
      <c r="X81" s="347">
        <f>$C$3</f>
        <v>2024</v>
      </c>
      <c r="Y81" s="348"/>
      <c r="Z81" s="349"/>
      <c r="AA81" s="348">
        <f>$C$3+1</f>
        <v>2025</v>
      </c>
      <c r="AB81" s="348"/>
      <c r="AC81" s="348"/>
      <c r="AD81" s="347">
        <f>$C$3+2</f>
        <v>2026</v>
      </c>
      <c r="AE81" s="348"/>
      <c r="AF81" s="349"/>
      <c r="AG81" s="348">
        <f>$C$3+3</f>
        <v>2027</v>
      </c>
      <c r="AH81" s="348"/>
      <c r="AI81" s="348"/>
      <c r="AJ81" s="347">
        <f>$C$3+4</f>
        <v>2028</v>
      </c>
      <c r="AK81" s="348"/>
      <c r="AL81" s="349"/>
      <c r="AM81" s="337" t="str">
        <f>X81&amp;" - "&amp;AJ81</f>
        <v>2024 - 2028</v>
      </c>
      <c r="AN81" s="363"/>
    </row>
    <row r="82" spans="1:41" ht="29.1" outlineLevel="1">
      <c r="B82" s="361"/>
      <c r="C82" s="346"/>
      <c r="D82" s="54" t="s">
        <v>108</v>
      </c>
      <c r="E82" s="55" t="s">
        <v>109</v>
      </c>
      <c r="F82" s="54" t="s">
        <v>108</v>
      </c>
      <c r="G82" s="9" t="s">
        <v>109</v>
      </c>
      <c r="H82" s="55" t="s">
        <v>110</v>
      </c>
      <c r="I82" s="54" t="s">
        <v>108</v>
      </c>
      <c r="J82" s="9" t="s">
        <v>109</v>
      </c>
      <c r="K82" s="55" t="s">
        <v>110</v>
      </c>
      <c r="L82" s="54" t="s">
        <v>108</v>
      </c>
      <c r="M82" s="9" t="s">
        <v>109</v>
      </c>
      <c r="N82" s="55" t="s">
        <v>110</v>
      </c>
      <c r="O82" s="54" t="s">
        <v>108</v>
      </c>
      <c r="P82" s="9" t="s">
        <v>109</v>
      </c>
      <c r="Q82" s="55" t="s">
        <v>110</v>
      </c>
      <c r="R82" s="54" t="s">
        <v>108</v>
      </c>
      <c r="S82" s="9" t="s">
        <v>109</v>
      </c>
      <c r="T82" s="55" t="s">
        <v>110</v>
      </c>
      <c r="U82" s="9" t="s">
        <v>111</v>
      </c>
      <c r="V82" s="281" t="s">
        <v>112</v>
      </c>
      <c r="X82" s="54" t="s">
        <v>108</v>
      </c>
      <c r="Y82" s="9" t="s">
        <v>109</v>
      </c>
      <c r="Z82" s="55" t="s">
        <v>110</v>
      </c>
      <c r="AA82" s="54" t="s">
        <v>108</v>
      </c>
      <c r="AB82" s="9" t="s">
        <v>109</v>
      </c>
      <c r="AC82" s="55" t="s">
        <v>110</v>
      </c>
      <c r="AD82" s="54" t="s">
        <v>108</v>
      </c>
      <c r="AE82" s="9" t="s">
        <v>109</v>
      </c>
      <c r="AF82" s="55" t="s">
        <v>110</v>
      </c>
      <c r="AG82" s="54" t="s">
        <v>108</v>
      </c>
      <c r="AH82" s="9" t="s">
        <v>109</v>
      </c>
      <c r="AI82" s="55" t="s">
        <v>110</v>
      </c>
      <c r="AJ82" s="54" t="s">
        <v>108</v>
      </c>
      <c r="AK82" s="9" t="s">
        <v>109</v>
      </c>
      <c r="AL82" s="55" t="s">
        <v>110</v>
      </c>
      <c r="AM82" s="9" t="s">
        <v>111</v>
      </c>
      <c r="AN82" s="315" t="s">
        <v>112</v>
      </c>
      <c r="AO82" s="238"/>
    </row>
    <row r="83" spans="1:41" outlineLevel="1">
      <c r="B83" s="40" t="s">
        <v>74</v>
      </c>
      <c r="C83" s="52" t="s">
        <v>94</v>
      </c>
      <c r="D83" s="58">
        <v>42</v>
      </c>
      <c r="E83" s="59">
        <v>2058</v>
      </c>
      <c r="F83" s="59">
        <v>92</v>
      </c>
      <c r="G83" s="132">
        <f t="shared" ref="G83" si="127">E83+F83</f>
        <v>2150</v>
      </c>
      <c r="H83" s="168">
        <f t="shared" ref="H83" si="128">IFERROR((G83-E83)/E83,0)</f>
        <v>4.470359572400389E-2</v>
      </c>
      <c r="I83" s="58">
        <v>71</v>
      </c>
      <c r="J83" s="132">
        <f>G83+I83</f>
        <v>2221</v>
      </c>
      <c r="K83" s="157">
        <f>IFERROR((J83-G83)/G83,0)</f>
        <v>3.3023255813953489E-2</v>
      </c>
      <c r="L83" s="58">
        <v>-49</v>
      </c>
      <c r="M83" s="132">
        <f>J83+L83</f>
        <v>2172</v>
      </c>
      <c r="N83" s="168">
        <f>IFERROR((M83-J83)/J83,0)</f>
        <v>-2.2062134173795586E-2</v>
      </c>
      <c r="O83" s="58">
        <v>-40</v>
      </c>
      <c r="P83" s="127"/>
      <c r="Q83" s="127"/>
      <c r="R83" s="58">
        <v>-33</v>
      </c>
      <c r="S83" s="132">
        <f>M83+R83</f>
        <v>2139</v>
      </c>
      <c r="T83" s="157">
        <f>IFERROR((S83-M83)/M83,0)</f>
        <v>-1.5193370165745856E-2</v>
      </c>
      <c r="U83" s="163">
        <f t="shared" ref="U83" si="129">D83+F83+I83+L83+R83</f>
        <v>123</v>
      </c>
      <c r="V83" s="153">
        <f t="shared" ref="V83" si="130">IFERROR((S83/E83)^(1/4)-1,0)</f>
        <v>9.6976687507521753E-3</v>
      </c>
      <c r="X83" s="58">
        <v>1</v>
      </c>
      <c r="Y83" s="132">
        <f t="shared" ref="Y83" si="131">S83+X83</f>
        <v>2140</v>
      </c>
      <c r="Z83" s="157">
        <f t="shared" ref="Z83" si="132">IFERROR((Y83-S83)/S83,0)</f>
        <v>4.675081813931744E-4</v>
      </c>
      <c r="AA83" s="58">
        <v>34</v>
      </c>
      <c r="AB83" s="132">
        <f>Y83+AA83</f>
        <v>2174</v>
      </c>
      <c r="AC83" s="168">
        <f>IFERROR((AB83-Y83)/Y83,0)</f>
        <v>1.5887850467289719E-2</v>
      </c>
      <c r="AD83" s="58">
        <v>28</v>
      </c>
      <c r="AE83" s="132">
        <f>AB83+AD83</f>
        <v>2202</v>
      </c>
      <c r="AF83" s="157">
        <f>IFERROR((AE83-AB83)/AB83,0)</f>
        <v>1.2879484820607176E-2</v>
      </c>
      <c r="AG83" s="58">
        <v>28</v>
      </c>
      <c r="AH83" s="132">
        <f>AE83+AG83</f>
        <v>2230</v>
      </c>
      <c r="AI83" s="168">
        <f>IFERROR((AH83-AE83)/AE83,0)</f>
        <v>1.2715712988192553E-2</v>
      </c>
      <c r="AJ83" s="58">
        <v>26</v>
      </c>
      <c r="AK83" s="132">
        <f>AH83+AJ83</f>
        <v>2256</v>
      </c>
      <c r="AL83" s="157">
        <f>IFERROR((AK83-AH83)/AH83,0)</f>
        <v>1.1659192825112108E-2</v>
      </c>
      <c r="AM83" s="152">
        <f>X83+AA83+AD83+AG83+AJ83</f>
        <v>117</v>
      </c>
      <c r="AN83" s="153">
        <f>IFERROR((AK83/Y83)^(1/4)-1,0)</f>
        <v>1.3284339243621934E-2</v>
      </c>
    </row>
    <row r="84" spans="1:41" outlineLevel="1">
      <c r="B84" s="40" t="s">
        <v>75</v>
      </c>
      <c r="C84" s="52" t="s">
        <v>94</v>
      </c>
      <c r="D84" s="58">
        <v>13</v>
      </c>
      <c r="E84" s="59">
        <v>118</v>
      </c>
      <c r="F84" s="59">
        <v>12</v>
      </c>
      <c r="G84" s="132">
        <f t="shared" ref="G84:G96" si="133">E84+F84</f>
        <v>130</v>
      </c>
      <c r="H84" s="168">
        <f t="shared" ref="H84:H96" si="134">IFERROR((G84-E84)/E84,0)</f>
        <v>0.10169491525423729</v>
      </c>
      <c r="I84" s="58">
        <v>10</v>
      </c>
      <c r="J84" s="132">
        <f t="shared" ref="J84:J96" si="135">G84+I84</f>
        <v>140</v>
      </c>
      <c r="K84" s="157">
        <f t="shared" ref="K84:K96" si="136">IFERROR((J84-G84)/G84,0)</f>
        <v>7.6923076923076927E-2</v>
      </c>
      <c r="L84" s="58">
        <v>6</v>
      </c>
      <c r="M84" s="132">
        <f t="shared" ref="M84:M96" si="137">J84+L84</f>
        <v>146</v>
      </c>
      <c r="N84" s="168">
        <f t="shared" ref="N84:N96" si="138">IFERROR((M84-J84)/J84,0)</f>
        <v>4.2857142857142858E-2</v>
      </c>
      <c r="O84" s="58">
        <v>2</v>
      </c>
      <c r="P84" s="127"/>
      <c r="Q84" s="127"/>
      <c r="R84" s="58">
        <v>4</v>
      </c>
      <c r="S84" s="132">
        <f t="shared" ref="S84:S96" si="139">M84+R84</f>
        <v>150</v>
      </c>
      <c r="T84" s="157">
        <f t="shared" ref="T84:T96" si="140">IFERROR((S84-M84)/M84,0)</f>
        <v>2.7397260273972601E-2</v>
      </c>
      <c r="U84" s="163">
        <f t="shared" ref="U84:U96" si="141">D84+F84+I84+L84+R84</f>
        <v>45</v>
      </c>
      <c r="V84" s="153">
        <f t="shared" ref="V84:V96" si="142">IFERROR((S84/E84)^(1/4)-1,0)</f>
        <v>6.1823451428834941E-2</v>
      </c>
      <c r="X84" s="58">
        <v>2</v>
      </c>
      <c r="Y84" s="132">
        <f t="shared" ref="Y84:Y96" si="143">S84+X84</f>
        <v>152</v>
      </c>
      <c r="Z84" s="157">
        <f t="shared" ref="Z84:Z96" si="144">IFERROR((Y84-S84)/S84,0)</f>
        <v>1.3333333333333334E-2</v>
      </c>
      <c r="AA84" s="58">
        <v>3</v>
      </c>
      <c r="AB84" s="132">
        <f t="shared" ref="AB84:AB96" si="145">Y84+AA84</f>
        <v>155</v>
      </c>
      <c r="AC84" s="168">
        <f t="shared" ref="AC84:AC96" si="146">IFERROR((AB84-Y84)/Y84,0)</f>
        <v>1.9736842105263157E-2</v>
      </c>
      <c r="AD84" s="58">
        <v>4</v>
      </c>
      <c r="AE84" s="132">
        <f t="shared" ref="AE84:AE96" si="147">AB84+AD84</f>
        <v>159</v>
      </c>
      <c r="AF84" s="157">
        <f t="shared" ref="AF84:AF96" si="148">IFERROR((AE84-AB84)/AB84,0)</f>
        <v>2.5806451612903226E-2</v>
      </c>
      <c r="AG84" s="58">
        <v>4</v>
      </c>
      <c r="AH84" s="132">
        <f t="shared" ref="AH84:AH96" si="149">AE84+AG84</f>
        <v>163</v>
      </c>
      <c r="AI84" s="168">
        <f t="shared" ref="AI84:AI96" si="150">IFERROR((AH84-AE84)/AE84,0)</f>
        <v>2.5157232704402517E-2</v>
      </c>
      <c r="AJ84" s="58">
        <v>4</v>
      </c>
      <c r="AK84" s="132">
        <f t="shared" ref="AK84:AK96" si="151">AH84+AJ84</f>
        <v>167</v>
      </c>
      <c r="AL84" s="157">
        <f t="shared" ref="AL84:AL96" si="152">IFERROR((AK84-AH84)/AH84,0)</f>
        <v>2.4539877300613498E-2</v>
      </c>
      <c r="AM84" s="152">
        <f t="shared" ref="AM84:AM96" si="153">X84+AA84+AD84+AG84+AJ84</f>
        <v>17</v>
      </c>
      <c r="AN84" s="153">
        <f t="shared" ref="AN84:AN96" si="154">IFERROR((AK84/Y84)^(1/4)-1,0)</f>
        <v>2.380729752014199E-2</v>
      </c>
    </row>
    <row r="85" spans="1:41" outlineLevel="1">
      <c r="B85" s="40" t="s">
        <v>76</v>
      </c>
      <c r="C85" s="52" t="s">
        <v>94</v>
      </c>
      <c r="D85" s="58">
        <v>5</v>
      </c>
      <c r="E85" s="59">
        <v>26</v>
      </c>
      <c r="F85" s="59">
        <v>12</v>
      </c>
      <c r="G85" s="132">
        <f t="shared" si="133"/>
        <v>38</v>
      </c>
      <c r="H85" s="168">
        <f t="shared" si="134"/>
        <v>0.46153846153846156</v>
      </c>
      <c r="I85" s="58">
        <v>8</v>
      </c>
      <c r="J85" s="132">
        <f t="shared" si="135"/>
        <v>46</v>
      </c>
      <c r="K85" s="157">
        <f t="shared" si="136"/>
        <v>0.21052631578947367</v>
      </c>
      <c r="L85" s="58">
        <v>18</v>
      </c>
      <c r="M85" s="132">
        <f t="shared" si="137"/>
        <v>64</v>
      </c>
      <c r="N85" s="168">
        <f t="shared" si="138"/>
        <v>0.39130434782608697</v>
      </c>
      <c r="O85" s="58">
        <v>-7</v>
      </c>
      <c r="P85" s="127"/>
      <c r="Q85" s="127"/>
      <c r="R85" s="58">
        <v>-8</v>
      </c>
      <c r="S85" s="132">
        <f t="shared" si="139"/>
        <v>56</v>
      </c>
      <c r="T85" s="157">
        <f t="shared" si="140"/>
        <v>-0.125</v>
      </c>
      <c r="U85" s="163">
        <f t="shared" si="141"/>
        <v>35</v>
      </c>
      <c r="V85" s="153">
        <f t="shared" si="142"/>
        <v>0.21144491059671622</v>
      </c>
      <c r="X85" s="58">
        <v>1</v>
      </c>
      <c r="Y85" s="132">
        <f t="shared" si="143"/>
        <v>57</v>
      </c>
      <c r="Z85" s="157">
        <f t="shared" si="144"/>
        <v>1.7857142857142856E-2</v>
      </c>
      <c r="AA85" s="58">
        <v>4</v>
      </c>
      <c r="AB85" s="132">
        <f t="shared" si="145"/>
        <v>61</v>
      </c>
      <c r="AC85" s="168">
        <f t="shared" si="146"/>
        <v>7.0175438596491224E-2</v>
      </c>
      <c r="AD85" s="58">
        <v>4</v>
      </c>
      <c r="AE85" s="132">
        <f t="shared" si="147"/>
        <v>65</v>
      </c>
      <c r="AF85" s="157">
        <f t="shared" si="148"/>
        <v>6.5573770491803282E-2</v>
      </c>
      <c r="AG85" s="58">
        <v>4</v>
      </c>
      <c r="AH85" s="132">
        <f t="shared" si="149"/>
        <v>69</v>
      </c>
      <c r="AI85" s="168">
        <f t="shared" si="150"/>
        <v>6.1538461538461542E-2</v>
      </c>
      <c r="AJ85" s="58">
        <v>3</v>
      </c>
      <c r="AK85" s="132">
        <f t="shared" si="151"/>
        <v>72</v>
      </c>
      <c r="AL85" s="157">
        <f t="shared" si="152"/>
        <v>4.3478260869565216E-2</v>
      </c>
      <c r="AM85" s="152">
        <f t="shared" si="153"/>
        <v>16</v>
      </c>
      <c r="AN85" s="153">
        <f t="shared" si="154"/>
        <v>6.0142902583436131E-2</v>
      </c>
    </row>
    <row r="86" spans="1:41" outlineLevel="1">
      <c r="B86" s="40" t="s">
        <v>77</v>
      </c>
      <c r="C86" s="52" t="s">
        <v>94</v>
      </c>
      <c r="D86" s="58">
        <v>5</v>
      </c>
      <c r="E86" s="59">
        <v>161</v>
      </c>
      <c r="F86" s="59">
        <v>2</v>
      </c>
      <c r="G86" s="132">
        <f t="shared" si="133"/>
        <v>163</v>
      </c>
      <c r="H86" s="168">
        <f t="shared" si="134"/>
        <v>1.2422360248447204E-2</v>
      </c>
      <c r="I86" s="58">
        <v>6</v>
      </c>
      <c r="J86" s="132">
        <f t="shared" si="135"/>
        <v>169</v>
      </c>
      <c r="K86" s="157">
        <f t="shared" si="136"/>
        <v>3.6809815950920248E-2</v>
      </c>
      <c r="L86" s="58">
        <v>-3</v>
      </c>
      <c r="M86" s="132">
        <f t="shared" si="137"/>
        <v>166</v>
      </c>
      <c r="N86" s="168">
        <f t="shared" si="138"/>
        <v>-1.7751479289940829E-2</v>
      </c>
      <c r="O86" s="58">
        <v>-5</v>
      </c>
      <c r="P86" s="127"/>
      <c r="Q86" s="127"/>
      <c r="R86" s="58">
        <v>-2</v>
      </c>
      <c r="S86" s="132">
        <f t="shared" si="139"/>
        <v>164</v>
      </c>
      <c r="T86" s="157">
        <f t="shared" si="140"/>
        <v>-1.2048192771084338E-2</v>
      </c>
      <c r="U86" s="163">
        <f t="shared" si="141"/>
        <v>8</v>
      </c>
      <c r="V86" s="153">
        <f t="shared" si="142"/>
        <v>4.6261836088719033E-3</v>
      </c>
      <c r="X86" s="58">
        <v>0</v>
      </c>
      <c r="Y86" s="132">
        <f t="shared" si="143"/>
        <v>164</v>
      </c>
      <c r="Z86" s="157">
        <f t="shared" si="144"/>
        <v>0</v>
      </c>
      <c r="AA86" s="58">
        <v>2</v>
      </c>
      <c r="AB86" s="132">
        <f t="shared" si="145"/>
        <v>166</v>
      </c>
      <c r="AC86" s="168">
        <f t="shared" si="146"/>
        <v>1.2195121951219513E-2</v>
      </c>
      <c r="AD86" s="58">
        <v>2</v>
      </c>
      <c r="AE86" s="132">
        <f t="shared" si="147"/>
        <v>168</v>
      </c>
      <c r="AF86" s="157">
        <f t="shared" si="148"/>
        <v>1.2048192771084338E-2</v>
      </c>
      <c r="AG86" s="58">
        <v>2</v>
      </c>
      <c r="AH86" s="132">
        <f t="shared" si="149"/>
        <v>170</v>
      </c>
      <c r="AI86" s="168">
        <f t="shared" si="150"/>
        <v>1.1904761904761904E-2</v>
      </c>
      <c r="AJ86" s="58">
        <v>2</v>
      </c>
      <c r="AK86" s="132">
        <f t="shared" si="151"/>
        <v>172</v>
      </c>
      <c r="AL86" s="157">
        <f t="shared" si="152"/>
        <v>1.1764705882352941E-2</v>
      </c>
      <c r="AM86" s="152">
        <f t="shared" si="153"/>
        <v>8</v>
      </c>
      <c r="AN86" s="153">
        <f t="shared" si="154"/>
        <v>1.1978182913798374E-2</v>
      </c>
    </row>
    <row r="87" spans="1:41" outlineLevel="1">
      <c r="B87" s="40" t="s">
        <v>78</v>
      </c>
      <c r="C87" s="52" t="s">
        <v>94</v>
      </c>
      <c r="D87" s="58">
        <v>7</v>
      </c>
      <c r="E87" s="59">
        <v>111</v>
      </c>
      <c r="F87" s="59">
        <v>14</v>
      </c>
      <c r="G87" s="132">
        <f t="shared" si="133"/>
        <v>125</v>
      </c>
      <c r="H87" s="168">
        <f t="shared" si="134"/>
        <v>0.12612612612612611</v>
      </c>
      <c r="I87" s="58">
        <v>15</v>
      </c>
      <c r="J87" s="132">
        <f t="shared" si="135"/>
        <v>140</v>
      </c>
      <c r="K87" s="157">
        <f t="shared" si="136"/>
        <v>0.12</v>
      </c>
      <c r="L87" s="58">
        <v>4</v>
      </c>
      <c r="M87" s="132">
        <f t="shared" si="137"/>
        <v>144</v>
      </c>
      <c r="N87" s="168">
        <f t="shared" si="138"/>
        <v>2.8571428571428571E-2</v>
      </c>
      <c r="O87" s="58">
        <v>2</v>
      </c>
      <c r="P87" s="127"/>
      <c r="Q87" s="127"/>
      <c r="R87" s="58">
        <v>3</v>
      </c>
      <c r="S87" s="132">
        <f t="shared" si="139"/>
        <v>147</v>
      </c>
      <c r="T87" s="157">
        <f t="shared" si="140"/>
        <v>2.0833333333333332E-2</v>
      </c>
      <c r="U87" s="163">
        <f t="shared" si="141"/>
        <v>43</v>
      </c>
      <c r="V87" s="153">
        <f t="shared" si="142"/>
        <v>7.2750162497074999E-2</v>
      </c>
      <c r="X87" s="58">
        <v>2</v>
      </c>
      <c r="Y87" s="132">
        <f t="shared" si="143"/>
        <v>149</v>
      </c>
      <c r="Z87" s="157">
        <f t="shared" si="144"/>
        <v>1.3605442176870748E-2</v>
      </c>
      <c r="AA87" s="58">
        <v>6</v>
      </c>
      <c r="AB87" s="132">
        <f t="shared" si="145"/>
        <v>155</v>
      </c>
      <c r="AC87" s="168">
        <f t="shared" si="146"/>
        <v>4.0268456375838924E-2</v>
      </c>
      <c r="AD87" s="58">
        <v>4</v>
      </c>
      <c r="AE87" s="132">
        <f t="shared" si="147"/>
        <v>159</v>
      </c>
      <c r="AF87" s="157">
        <f t="shared" si="148"/>
        <v>2.5806451612903226E-2</v>
      </c>
      <c r="AG87" s="58">
        <v>4</v>
      </c>
      <c r="AH87" s="132">
        <f t="shared" si="149"/>
        <v>163</v>
      </c>
      <c r="AI87" s="168">
        <f t="shared" si="150"/>
        <v>2.5157232704402517E-2</v>
      </c>
      <c r="AJ87" s="58">
        <v>4</v>
      </c>
      <c r="AK87" s="132">
        <f t="shared" si="151"/>
        <v>167</v>
      </c>
      <c r="AL87" s="157">
        <f t="shared" si="152"/>
        <v>2.4539877300613498E-2</v>
      </c>
      <c r="AM87" s="152">
        <f t="shared" si="153"/>
        <v>20</v>
      </c>
      <c r="AN87" s="153">
        <f t="shared" si="154"/>
        <v>2.8922230878064115E-2</v>
      </c>
    </row>
    <row r="88" spans="1:41" outlineLevel="1">
      <c r="B88" s="40" t="s">
        <v>79</v>
      </c>
      <c r="C88" s="52" t="s">
        <v>94</v>
      </c>
      <c r="D88" s="58">
        <v>8</v>
      </c>
      <c r="E88" s="59">
        <v>358</v>
      </c>
      <c r="F88" s="59">
        <v>14</v>
      </c>
      <c r="G88" s="132">
        <f t="shared" si="133"/>
        <v>372</v>
      </c>
      <c r="H88" s="168">
        <f t="shared" si="134"/>
        <v>3.9106145251396648E-2</v>
      </c>
      <c r="I88" s="58">
        <v>18</v>
      </c>
      <c r="J88" s="132">
        <f t="shared" si="135"/>
        <v>390</v>
      </c>
      <c r="K88" s="157">
        <f t="shared" si="136"/>
        <v>4.8387096774193547E-2</v>
      </c>
      <c r="L88" s="58">
        <v>-2</v>
      </c>
      <c r="M88" s="132">
        <f t="shared" si="137"/>
        <v>388</v>
      </c>
      <c r="N88" s="168">
        <f t="shared" si="138"/>
        <v>-5.1282051282051282E-3</v>
      </c>
      <c r="O88" s="58">
        <v>-3</v>
      </c>
      <c r="P88" s="127"/>
      <c r="Q88" s="127"/>
      <c r="R88" s="58">
        <v>0</v>
      </c>
      <c r="S88" s="132">
        <f t="shared" si="139"/>
        <v>388</v>
      </c>
      <c r="T88" s="157">
        <f t="shared" si="140"/>
        <v>0</v>
      </c>
      <c r="U88" s="163">
        <f t="shared" si="141"/>
        <v>38</v>
      </c>
      <c r="V88" s="153">
        <f t="shared" si="142"/>
        <v>2.0321820987970973E-2</v>
      </c>
      <c r="X88" s="58">
        <v>1</v>
      </c>
      <c r="Y88" s="132">
        <f t="shared" si="143"/>
        <v>389</v>
      </c>
      <c r="Z88" s="157">
        <f t="shared" si="144"/>
        <v>2.5773195876288659E-3</v>
      </c>
      <c r="AA88" s="58">
        <v>6</v>
      </c>
      <c r="AB88" s="132">
        <f t="shared" si="145"/>
        <v>395</v>
      </c>
      <c r="AC88" s="168">
        <f t="shared" si="146"/>
        <v>1.5424164524421594E-2</v>
      </c>
      <c r="AD88" s="58">
        <v>6</v>
      </c>
      <c r="AE88" s="132">
        <f t="shared" si="147"/>
        <v>401</v>
      </c>
      <c r="AF88" s="157">
        <f t="shared" si="148"/>
        <v>1.5189873417721518E-2</v>
      </c>
      <c r="AG88" s="58">
        <v>6</v>
      </c>
      <c r="AH88" s="132">
        <f t="shared" si="149"/>
        <v>407</v>
      </c>
      <c r="AI88" s="168">
        <f t="shared" si="150"/>
        <v>1.4962593516209476E-2</v>
      </c>
      <c r="AJ88" s="58">
        <v>6</v>
      </c>
      <c r="AK88" s="132">
        <f t="shared" si="151"/>
        <v>413</v>
      </c>
      <c r="AL88" s="157">
        <f t="shared" si="152"/>
        <v>1.4742014742014743E-2</v>
      </c>
      <c r="AM88" s="152">
        <f t="shared" si="153"/>
        <v>25</v>
      </c>
      <c r="AN88" s="153">
        <f t="shared" si="154"/>
        <v>1.5079629712952736E-2</v>
      </c>
    </row>
    <row r="89" spans="1:41" outlineLevel="1">
      <c r="B89" s="40" t="s">
        <v>80</v>
      </c>
      <c r="C89" s="52" t="s">
        <v>94</v>
      </c>
      <c r="D89" s="58">
        <v>13</v>
      </c>
      <c r="E89" s="59">
        <v>206</v>
      </c>
      <c r="F89" s="59">
        <v>19</v>
      </c>
      <c r="G89" s="132">
        <f t="shared" si="133"/>
        <v>225</v>
      </c>
      <c r="H89" s="168">
        <f t="shared" si="134"/>
        <v>9.2233009708737865E-2</v>
      </c>
      <c r="I89" s="58">
        <v>25</v>
      </c>
      <c r="J89" s="132">
        <f t="shared" si="135"/>
        <v>250</v>
      </c>
      <c r="K89" s="157">
        <f t="shared" si="136"/>
        <v>0.1111111111111111</v>
      </c>
      <c r="L89" s="58">
        <v>3</v>
      </c>
      <c r="M89" s="132">
        <f t="shared" si="137"/>
        <v>253</v>
      </c>
      <c r="N89" s="168">
        <f t="shared" si="138"/>
        <v>1.2E-2</v>
      </c>
      <c r="O89" s="58">
        <v>-3</v>
      </c>
      <c r="P89" s="127"/>
      <c r="Q89" s="127"/>
      <c r="R89" s="58">
        <v>3</v>
      </c>
      <c r="S89" s="132">
        <f t="shared" si="139"/>
        <v>256</v>
      </c>
      <c r="T89" s="157">
        <f t="shared" si="140"/>
        <v>1.1857707509881422E-2</v>
      </c>
      <c r="U89" s="163">
        <f t="shared" si="141"/>
        <v>63</v>
      </c>
      <c r="V89" s="153">
        <f t="shared" si="142"/>
        <v>5.5828027126855639E-2</v>
      </c>
      <c r="X89" s="58">
        <v>1</v>
      </c>
      <c r="Y89" s="132">
        <f t="shared" si="143"/>
        <v>257</v>
      </c>
      <c r="Z89" s="157">
        <f t="shared" si="144"/>
        <v>3.90625E-3</v>
      </c>
      <c r="AA89" s="58">
        <v>7</v>
      </c>
      <c r="AB89" s="132">
        <f t="shared" si="145"/>
        <v>264</v>
      </c>
      <c r="AC89" s="168">
        <f t="shared" si="146"/>
        <v>2.7237354085603113E-2</v>
      </c>
      <c r="AD89" s="58">
        <v>6</v>
      </c>
      <c r="AE89" s="132">
        <f t="shared" si="147"/>
        <v>270</v>
      </c>
      <c r="AF89" s="157">
        <f t="shared" si="148"/>
        <v>2.2727272727272728E-2</v>
      </c>
      <c r="AG89" s="58">
        <v>6</v>
      </c>
      <c r="AH89" s="132">
        <f t="shared" si="149"/>
        <v>276</v>
      </c>
      <c r="AI89" s="168">
        <f t="shared" si="150"/>
        <v>2.2222222222222223E-2</v>
      </c>
      <c r="AJ89" s="58">
        <v>6</v>
      </c>
      <c r="AK89" s="132">
        <f t="shared" si="151"/>
        <v>282</v>
      </c>
      <c r="AL89" s="157">
        <f t="shared" si="152"/>
        <v>2.1739130434782608E-2</v>
      </c>
      <c r="AM89" s="152">
        <f t="shared" si="153"/>
        <v>26</v>
      </c>
      <c r="AN89" s="153">
        <f t="shared" si="154"/>
        <v>2.3479141683259819E-2</v>
      </c>
    </row>
    <row r="90" spans="1:41" outlineLevel="1">
      <c r="B90" s="40" t="s">
        <v>81</v>
      </c>
      <c r="C90" s="52" t="s">
        <v>94</v>
      </c>
      <c r="D90" s="58">
        <v>6</v>
      </c>
      <c r="E90" s="59">
        <v>206</v>
      </c>
      <c r="F90" s="59">
        <v>15</v>
      </c>
      <c r="G90" s="132">
        <f t="shared" si="133"/>
        <v>221</v>
      </c>
      <c r="H90" s="168">
        <f t="shared" si="134"/>
        <v>7.281553398058252E-2</v>
      </c>
      <c r="I90" s="58">
        <v>15</v>
      </c>
      <c r="J90" s="132">
        <f t="shared" si="135"/>
        <v>236</v>
      </c>
      <c r="K90" s="157">
        <f t="shared" si="136"/>
        <v>6.7873303167420809E-2</v>
      </c>
      <c r="L90" s="58">
        <v>-6</v>
      </c>
      <c r="M90" s="132">
        <f t="shared" si="137"/>
        <v>230</v>
      </c>
      <c r="N90" s="168">
        <f t="shared" si="138"/>
        <v>-2.5423728813559324E-2</v>
      </c>
      <c r="O90" s="58">
        <v>-3</v>
      </c>
      <c r="P90" s="127"/>
      <c r="Q90" s="127"/>
      <c r="R90" s="58">
        <v>-1</v>
      </c>
      <c r="S90" s="132">
        <f t="shared" si="139"/>
        <v>229</v>
      </c>
      <c r="T90" s="157">
        <f t="shared" si="140"/>
        <v>-4.3478260869565218E-3</v>
      </c>
      <c r="U90" s="163">
        <f t="shared" si="141"/>
        <v>29</v>
      </c>
      <c r="V90" s="153">
        <f t="shared" si="142"/>
        <v>2.6814671717661165E-2</v>
      </c>
      <c r="X90" s="58">
        <v>1</v>
      </c>
      <c r="Y90" s="132">
        <f t="shared" si="143"/>
        <v>230</v>
      </c>
      <c r="Z90" s="157">
        <f t="shared" si="144"/>
        <v>4.3668122270742356E-3</v>
      </c>
      <c r="AA90" s="58">
        <v>7</v>
      </c>
      <c r="AB90" s="132">
        <f t="shared" si="145"/>
        <v>237</v>
      </c>
      <c r="AC90" s="168">
        <f t="shared" si="146"/>
        <v>3.0434782608695653E-2</v>
      </c>
      <c r="AD90" s="58">
        <v>6</v>
      </c>
      <c r="AE90" s="132">
        <f t="shared" si="147"/>
        <v>243</v>
      </c>
      <c r="AF90" s="157">
        <f t="shared" si="148"/>
        <v>2.5316455696202531E-2</v>
      </c>
      <c r="AG90" s="58">
        <v>6</v>
      </c>
      <c r="AH90" s="132">
        <f t="shared" si="149"/>
        <v>249</v>
      </c>
      <c r="AI90" s="168">
        <f t="shared" si="150"/>
        <v>2.4691358024691357E-2</v>
      </c>
      <c r="AJ90" s="58">
        <v>6</v>
      </c>
      <c r="AK90" s="132">
        <f t="shared" si="151"/>
        <v>255</v>
      </c>
      <c r="AL90" s="157">
        <f t="shared" si="152"/>
        <v>2.4096385542168676E-2</v>
      </c>
      <c r="AM90" s="152">
        <f t="shared" si="153"/>
        <v>26</v>
      </c>
      <c r="AN90" s="153">
        <f t="shared" si="154"/>
        <v>2.613165687671426E-2</v>
      </c>
    </row>
    <row r="91" spans="1:41" s="43" customFormat="1" outlineLevel="1">
      <c r="A91"/>
      <c r="B91" s="40" t="s">
        <v>82</v>
      </c>
      <c r="C91" s="52" t="s">
        <v>94</v>
      </c>
      <c r="D91" s="58">
        <v>11</v>
      </c>
      <c r="E91" s="59">
        <v>134</v>
      </c>
      <c r="F91" s="59">
        <v>13</v>
      </c>
      <c r="G91" s="132">
        <f t="shared" si="133"/>
        <v>147</v>
      </c>
      <c r="H91" s="168">
        <f t="shared" si="134"/>
        <v>9.7014925373134331E-2</v>
      </c>
      <c r="I91" s="58">
        <v>19</v>
      </c>
      <c r="J91" s="132">
        <f t="shared" si="135"/>
        <v>166</v>
      </c>
      <c r="K91" s="157">
        <f t="shared" si="136"/>
        <v>0.12925170068027211</v>
      </c>
      <c r="L91" s="58">
        <v>14</v>
      </c>
      <c r="M91" s="132">
        <f t="shared" si="137"/>
        <v>180</v>
      </c>
      <c r="N91" s="168">
        <f t="shared" si="138"/>
        <v>8.4337349397590355E-2</v>
      </c>
      <c r="O91" s="58">
        <v>5</v>
      </c>
      <c r="P91" s="127"/>
      <c r="Q91" s="127"/>
      <c r="R91" s="58">
        <v>4</v>
      </c>
      <c r="S91" s="132">
        <f t="shared" si="139"/>
        <v>184</v>
      </c>
      <c r="T91" s="157">
        <f t="shared" si="140"/>
        <v>2.2222222222222223E-2</v>
      </c>
      <c r="U91" s="163">
        <f t="shared" si="141"/>
        <v>61</v>
      </c>
      <c r="V91" s="153">
        <f t="shared" si="142"/>
        <v>8.2500875223265435E-2</v>
      </c>
      <c r="W91"/>
      <c r="X91" s="58">
        <v>2</v>
      </c>
      <c r="Y91" s="132">
        <f t="shared" si="143"/>
        <v>186</v>
      </c>
      <c r="Z91" s="157">
        <f t="shared" si="144"/>
        <v>1.0869565217391304E-2</v>
      </c>
      <c r="AA91" s="58">
        <v>8</v>
      </c>
      <c r="AB91" s="132">
        <f t="shared" si="145"/>
        <v>194</v>
      </c>
      <c r="AC91" s="168">
        <f t="shared" si="146"/>
        <v>4.3010752688172046E-2</v>
      </c>
      <c r="AD91" s="58">
        <v>7</v>
      </c>
      <c r="AE91" s="132">
        <f t="shared" si="147"/>
        <v>201</v>
      </c>
      <c r="AF91" s="157">
        <f t="shared" si="148"/>
        <v>3.608247422680412E-2</v>
      </c>
      <c r="AG91" s="58">
        <v>7</v>
      </c>
      <c r="AH91" s="132">
        <f t="shared" si="149"/>
        <v>208</v>
      </c>
      <c r="AI91" s="168">
        <f t="shared" si="150"/>
        <v>3.482587064676617E-2</v>
      </c>
      <c r="AJ91" s="58">
        <v>6</v>
      </c>
      <c r="AK91" s="132">
        <f t="shared" si="151"/>
        <v>214</v>
      </c>
      <c r="AL91" s="157">
        <f t="shared" si="152"/>
        <v>2.8846153846153848E-2</v>
      </c>
      <c r="AM91" s="152">
        <f t="shared" si="153"/>
        <v>30</v>
      </c>
      <c r="AN91" s="153">
        <f t="shared" si="154"/>
        <v>3.5679088096692846E-2</v>
      </c>
    </row>
    <row r="92" spans="1:41" s="43" customFormat="1" outlineLevel="1">
      <c r="A92"/>
      <c r="B92" s="40" t="s">
        <v>83</v>
      </c>
      <c r="C92" s="52" t="s">
        <v>94</v>
      </c>
      <c r="D92" s="58">
        <v>9</v>
      </c>
      <c r="E92" s="59">
        <v>163</v>
      </c>
      <c r="F92" s="59">
        <v>13</v>
      </c>
      <c r="G92" s="132">
        <f t="shared" si="133"/>
        <v>176</v>
      </c>
      <c r="H92" s="168">
        <f t="shared" si="134"/>
        <v>7.9754601226993863E-2</v>
      </c>
      <c r="I92" s="58">
        <v>20</v>
      </c>
      <c r="J92" s="132">
        <f t="shared" si="135"/>
        <v>196</v>
      </c>
      <c r="K92" s="157">
        <f t="shared" si="136"/>
        <v>0.11363636363636363</v>
      </c>
      <c r="L92" s="58">
        <v>12</v>
      </c>
      <c r="M92" s="132">
        <f t="shared" si="137"/>
        <v>208</v>
      </c>
      <c r="N92" s="168">
        <f t="shared" si="138"/>
        <v>6.1224489795918366E-2</v>
      </c>
      <c r="O92" s="58">
        <v>1</v>
      </c>
      <c r="P92" s="127"/>
      <c r="Q92" s="127"/>
      <c r="R92" s="58">
        <v>6</v>
      </c>
      <c r="S92" s="132">
        <f t="shared" si="139"/>
        <v>214</v>
      </c>
      <c r="T92" s="157">
        <f t="shared" si="140"/>
        <v>2.8846153846153848E-2</v>
      </c>
      <c r="U92" s="163">
        <f t="shared" si="141"/>
        <v>60</v>
      </c>
      <c r="V92" s="153">
        <f t="shared" si="142"/>
        <v>7.0425736109933856E-2</v>
      </c>
      <c r="W92"/>
      <c r="X92" s="58">
        <v>1</v>
      </c>
      <c r="Y92" s="132">
        <f t="shared" si="143"/>
        <v>215</v>
      </c>
      <c r="Z92" s="157">
        <f t="shared" si="144"/>
        <v>4.6728971962616819E-3</v>
      </c>
      <c r="AA92" s="58">
        <v>5</v>
      </c>
      <c r="AB92" s="132">
        <f t="shared" si="145"/>
        <v>220</v>
      </c>
      <c r="AC92" s="168">
        <f t="shared" si="146"/>
        <v>2.3255813953488372E-2</v>
      </c>
      <c r="AD92" s="58">
        <v>4</v>
      </c>
      <c r="AE92" s="132">
        <f t="shared" si="147"/>
        <v>224</v>
      </c>
      <c r="AF92" s="157">
        <f t="shared" si="148"/>
        <v>1.8181818181818181E-2</v>
      </c>
      <c r="AG92" s="58">
        <v>4</v>
      </c>
      <c r="AH92" s="132">
        <f t="shared" si="149"/>
        <v>228</v>
      </c>
      <c r="AI92" s="168">
        <f t="shared" si="150"/>
        <v>1.7857142857142856E-2</v>
      </c>
      <c r="AJ92" s="58">
        <v>4</v>
      </c>
      <c r="AK92" s="132">
        <f t="shared" si="151"/>
        <v>232</v>
      </c>
      <c r="AL92" s="157">
        <f t="shared" si="152"/>
        <v>1.7543859649122806E-2</v>
      </c>
      <c r="AM92" s="152">
        <f t="shared" si="153"/>
        <v>18</v>
      </c>
      <c r="AN92" s="153">
        <f t="shared" si="154"/>
        <v>1.9206961209611517E-2</v>
      </c>
    </row>
    <row r="93" spans="1:41" outlineLevel="1">
      <c r="B93" s="40" t="s">
        <v>84</v>
      </c>
      <c r="C93" s="52" t="s">
        <v>94</v>
      </c>
      <c r="D93" s="58">
        <v>2</v>
      </c>
      <c r="E93" s="59">
        <v>7</v>
      </c>
      <c r="F93" s="59">
        <v>4</v>
      </c>
      <c r="G93" s="132">
        <f t="shared" si="133"/>
        <v>11</v>
      </c>
      <c r="H93" s="168">
        <f t="shared" si="134"/>
        <v>0.5714285714285714</v>
      </c>
      <c r="I93" s="58">
        <v>11</v>
      </c>
      <c r="J93" s="132">
        <f t="shared" si="135"/>
        <v>22</v>
      </c>
      <c r="K93" s="157">
        <f t="shared" si="136"/>
        <v>1</v>
      </c>
      <c r="L93" s="58">
        <v>5</v>
      </c>
      <c r="M93" s="132">
        <f t="shared" si="137"/>
        <v>27</v>
      </c>
      <c r="N93" s="168">
        <f t="shared" si="138"/>
        <v>0.22727272727272727</v>
      </c>
      <c r="O93" s="58">
        <v>0</v>
      </c>
      <c r="P93" s="127"/>
      <c r="Q93" s="127"/>
      <c r="R93" s="58">
        <v>2</v>
      </c>
      <c r="S93" s="132">
        <f t="shared" si="139"/>
        <v>29</v>
      </c>
      <c r="T93" s="157">
        <f t="shared" si="140"/>
        <v>7.407407407407407E-2</v>
      </c>
      <c r="U93" s="163">
        <f t="shared" si="141"/>
        <v>24</v>
      </c>
      <c r="V93" s="153">
        <f t="shared" si="142"/>
        <v>0.42667479770143468</v>
      </c>
      <c r="X93" s="58">
        <v>0</v>
      </c>
      <c r="Y93" s="132">
        <f t="shared" si="143"/>
        <v>29</v>
      </c>
      <c r="Z93" s="157">
        <f t="shared" si="144"/>
        <v>0</v>
      </c>
      <c r="AA93" s="58">
        <v>3</v>
      </c>
      <c r="AB93" s="132">
        <f t="shared" si="145"/>
        <v>32</v>
      </c>
      <c r="AC93" s="168">
        <f t="shared" si="146"/>
        <v>0.10344827586206896</v>
      </c>
      <c r="AD93" s="58">
        <v>2</v>
      </c>
      <c r="AE93" s="132">
        <f t="shared" si="147"/>
        <v>34</v>
      </c>
      <c r="AF93" s="157">
        <f t="shared" si="148"/>
        <v>6.25E-2</v>
      </c>
      <c r="AG93" s="58">
        <v>2</v>
      </c>
      <c r="AH93" s="132">
        <f t="shared" si="149"/>
        <v>36</v>
      </c>
      <c r="AI93" s="168">
        <f t="shared" si="150"/>
        <v>5.8823529411764705E-2</v>
      </c>
      <c r="AJ93" s="58">
        <v>2</v>
      </c>
      <c r="AK93" s="132">
        <f t="shared" si="151"/>
        <v>38</v>
      </c>
      <c r="AL93" s="157">
        <f t="shared" si="152"/>
        <v>5.5555555555555552E-2</v>
      </c>
      <c r="AM93" s="152">
        <f t="shared" si="153"/>
        <v>9</v>
      </c>
      <c r="AN93" s="153">
        <f t="shared" si="154"/>
        <v>6.9907913301270108E-2</v>
      </c>
    </row>
    <row r="94" spans="1:41" s="43" customFormat="1" outlineLevel="1">
      <c r="A94"/>
      <c r="B94" s="40" t="s">
        <v>86</v>
      </c>
      <c r="C94" s="52" t="s">
        <v>94</v>
      </c>
      <c r="D94" s="58">
        <v>1</v>
      </c>
      <c r="E94" s="59">
        <v>73</v>
      </c>
      <c r="F94" s="59">
        <v>4</v>
      </c>
      <c r="G94" s="132">
        <f t="shared" si="133"/>
        <v>77</v>
      </c>
      <c r="H94" s="168">
        <f t="shared" si="134"/>
        <v>5.4794520547945202E-2</v>
      </c>
      <c r="I94" s="58">
        <v>4</v>
      </c>
      <c r="J94" s="132">
        <f t="shared" si="135"/>
        <v>81</v>
      </c>
      <c r="K94" s="157">
        <f t="shared" si="136"/>
        <v>5.1948051948051951E-2</v>
      </c>
      <c r="L94" s="58">
        <v>1</v>
      </c>
      <c r="M94" s="132">
        <f t="shared" si="137"/>
        <v>82</v>
      </c>
      <c r="N94" s="168">
        <f t="shared" si="138"/>
        <v>1.2345679012345678E-2</v>
      </c>
      <c r="O94" s="58">
        <v>-3</v>
      </c>
      <c r="P94" s="127"/>
      <c r="Q94" s="127"/>
      <c r="R94" s="58">
        <v>-1</v>
      </c>
      <c r="S94" s="132">
        <f t="shared" si="139"/>
        <v>81</v>
      </c>
      <c r="T94" s="157">
        <f t="shared" si="140"/>
        <v>-1.2195121951219513E-2</v>
      </c>
      <c r="U94" s="163">
        <f t="shared" si="141"/>
        <v>9</v>
      </c>
      <c r="V94" s="153">
        <f t="shared" si="142"/>
        <v>2.6338309118964398E-2</v>
      </c>
      <c r="W94"/>
      <c r="X94" s="58">
        <v>0</v>
      </c>
      <c r="Y94" s="132">
        <f t="shared" si="143"/>
        <v>81</v>
      </c>
      <c r="Z94" s="157">
        <f t="shared" si="144"/>
        <v>0</v>
      </c>
      <c r="AA94" s="58">
        <v>2</v>
      </c>
      <c r="AB94" s="132">
        <f t="shared" si="145"/>
        <v>83</v>
      </c>
      <c r="AC94" s="168">
        <f t="shared" si="146"/>
        <v>2.4691358024691357E-2</v>
      </c>
      <c r="AD94" s="58">
        <v>2</v>
      </c>
      <c r="AE94" s="132">
        <f t="shared" si="147"/>
        <v>85</v>
      </c>
      <c r="AF94" s="157">
        <f t="shared" si="148"/>
        <v>2.4096385542168676E-2</v>
      </c>
      <c r="AG94" s="58">
        <v>2</v>
      </c>
      <c r="AH94" s="132">
        <f t="shared" si="149"/>
        <v>87</v>
      </c>
      <c r="AI94" s="168">
        <f t="shared" si="150"/>
        <v>2.3529411764705882E-2</v>
      </c>
      <c r="AJ94" s="58">
        <v>2</v>
      </c>
      <c r="AK94" s="132">
        <f t="shared" si="151"/>
        <v>89</v>
      </c>
      <c r="AL94" s="157">
        <f t="shared" si="152"/>
        <v>2.2988505747126436E-2</v>
      </c>
      <c r="AM94" s="152">
        <f t="shared" si="153"/>
        <v>8</v>
      </c>
      <c r="AN94" s="153">
        <f t="shared" si="154"/>
        <v>2.3826218546910916E-2</v>
      </c>
    </row>
    <row r="95" spans="1:41" outlineLevel="1">
      <c r="B95" s="40" t="s">
        <v>87</v>
      </c>
      <c r="C95" s="52" t="s">
        <v>94</v>
      </c>
      <c r="D95" s="58">
        <v>4</v>
      </c>
      <c r="E95" s="59">
        <v>7</v>
      </c>
      <c r="F95" s="59">
        <v>3</v>
      </c>
      <c r="G95" s="132">
        <f t="shared" si="133"/>
        <v>10</v>
      </c>
      <c r="H95" s="168">
        <f t="shared" si="134"/>
        <v>0.42857142857142855</v>
      </c>
      <c r="I95" s="58">
        <v>1</v>
      </c>
      <c r="J95" s="132">
        <f t="shared" si="135"/>
        <v>11</v>
      </c>
      <c r="K95" s="157">
        <f t="shared" si="136"/>
        <v>0.1</v>
      </c>
      <c r="L95" s="58">
        <v>5</v>
      </c>
      <c r="M95" s="132">
        <f t="shared" si="137"/>
        <v>16</v>
      </c>
      <c r="N95" s="168">
        <f t="shared" si="138"/>
        <v>0.45454545454545453</v>
      </c>
      <c r="O95" s="58">
        <v>2</v>
      </c>
      <c r="P95" s="127"/>
      <c r="Q95" s="127"/>
      <c r="R95" s="58">
        <v>4</v>
      </c>
      <c r="S95" s="132">
        <f t="shared" si="139"/>
        <v>20</v>
      </c>
      <c r="T95" s="157">
        <f t="shared" si="140"/>
        <v>0.25</v>
      </c>
      <c r="U95" s="163">
        <f t="shared" si="141"/>
        <v>17</v>
      </c>
      <c r="V95" s="153">
        <f t="shared" si="142"/>
        <v>0.30011865206873845</v>
      </c>
      <c r="X95" s="58">
        <v>0</v>
      </c>
      <c r="Y95" s="132">
        <f t="shared" si="143"/>
        <v>20</v>
      </c>
      <c r="Z95" s="157">
        <f t="shared" si="144"/>
        <v>0</v>
      </c>
      <c r="AA95" s="58">
        <v>1</v>
      </c>
      <c r="AB95" s="132">
        <f t="shared" si="145"/>
        <v>21</v>
      </c>
      <c r="AC95" s="168">
        <f t="shared" si="146"/>
        <v>0.05</v>
      </c>
      <c r="AD95" s="58">
        <v>0</v>
      </c>
      <c r="AE95" s="132">
        <f t="shared" si="147"/>
        <v>21</v>
      </c>
      <c r="AF95" s="157">
        <f t="shared" si="148"/>
        <v>0</v>
      </c>
      <c r="AG95" s="58">
        <v>0</v>
      </c>
      <c r="AH95" s="132">
        <f t="shared" si="149"/>
        <v>21</v>
      </c>
      <c r="AI95" s="168">
        <f t="shared" si="150"/>
        <v>0</v>
      </c>
      <c r="AJ95" s="58">
        <v>0</v>
      </c>
      <c r="AK95" s="132">
        <f t="shared" si="151"/>
        <v>21</v>
      </c>
      <c r="AL95" s="157">
        <f t="shared" si="152"/>
        <v>0</v>
      </c>
      <c r="AM95" s="152">
        <f t="shared" si="153"/>
        <v>1</v>
      </c>
      <c r="AN95" s="153">
        <f t="shared" si="154"/>
        <v>1.2272234429039353E-2</v>
      </c>
    </row>
    <row r="96" spans="1:41" ht="16.5" customHeight="1" outlineLevel="1">
      <c r="B96" s="40" t="s">
        <v>88</v>
      </c>
      <c r="C96" s="52" t="s">
        <v>94</v>
      </c>
      <c r="D96" s="58">
        <v>0</v>
      </c>
      <c r="E96" s="59">
        <v>0</v>
      </c>
      <c r="F96" s="59">
        <v>0</v>
      </c>
      <c r="G96" s="132">
        <f t="shared" si="133"/>
        <v>0</v>
      </c>
      <c r="H96" s="168">
        <f t="shared" si="134"/>
        <v>0</v>
      </c>
      <c r="I96" s="58">
        <v>1</v>
      </c>
      <c r="J96" s="132">
        <f t="shared" si="135"/>
        <v>1</v>
      </c>
      <c r="K96" s="157">
        <f t="shared" si="136"/>
        <v>0</v>
      </c>
      <c r="L96" s="58">
        <v>0</v>
      </c>
      <c r="M96" s="132">
        <f t="shared" si="137"/>
        <v>1</v>
      </c>
      <c r="N96" s="168">
        <f t="shared" si="138"/>
        <v>0</v>
      </c>
      <c r="O96" s="58">
        <v>0</v>
      </c>
      <c r="P96" s="127"/>
      <c r="Q96" s="127"/>
      <c r="R96" s="58">
        <v>0</v>
      </c>
      <c r="S96" s="132">
        <f t="shared" si="139"/>
        <v>1</v>
      </c>
      <c r="T96" s="157">
        <f t="shared" si="140"/>
        <v>0</v>
      </c>
      <c r="U96" s="163">
        <f t="shared" si="141"/>
        <v>1</v>
      </c>
      <c r="V96" s="153">
        <f t="shared" si="142"/>
        <v>0</v>
      </c>
      <c r="X96" s="58">
        <v>0</v>
      </c>
      <c r="Y96" s="132">
        <f t="shared" si="143"/>
        <v>1</v>
      </c>
      <c r="Z96" s="157">
        <f t="shared" si="144"/>
        <v>0</v>
      </c>
      <c r="AA96" s="58">
        <v>0</v>
      </c>
      <c r="AB96" s="132">
        <f t="shared" si="145"/>
        <v>1</v>
      </c>
      <c r="AC96" s="168">
        <f t="shared" si="146"/>
        <v>0</v>
      </c>
      <c r="AD96" s="58">
        <v>0</v>
      </c>
      <c r="AE96" s="132">
        <f t="shared" si="147"/>
        <v>1</v>
      </c>
      <c r="AF96" s="157">
        <f t="shared" si="148"/>
        <v>0</v>
      </c>
      <c r="AG96" s="58">
        <v>0</v>
      </c>
      <c r="AH96" s="132">
        <f t="shared" si="149"/>
        <v>1</v>
      </c>
      <c r="AI96" s="168">
        <f t="shared" si="150"/>
        <v>0</v>
      </c>
      <c r="AJ96" s="58">
        <v>0</v>
      </c>
      <c r="AK96" s="132">
        <f t="shared" si="151"/>
        <v>1</v>
      </c>
      <c r="AL96" s="157">
        <f t="shared" si="152"/>
        <v>0</v>
      </c>
      <c r="AM96" s="152">
        <f t="shared" si="153"/>
        <v>0</v>
      </c>
      <c r="AN96" s="153">
        <f t="shared" si="154"/>
        <v>0</v>
      </c>
    </row>
    <row r="97" spans="2:40" ht="15" customHeight="1" outlineLevel="1">
      <c r="B97" s="339" t="s">
        <v>95</v>
      </c>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62"/>
    </row>
    <row r="98" spans="2:40" ht="15" customHeight="1" outlineLevel="1">
      <c r="B98" s="282" t="s">
        <v>114</v>
      </c>
      <c r="C98" s="38" t="s">
        <v>94</v>
      </c>
      <c r="D98" s="174">
        <f>SUM(D83:D96)</f>
        <v>126</v>
      </c>
      <c r="E98" s="137">
        <f>SUM(E83:E96)</f>
        <v>3628</v>
      </c>
      <c r="F98" s="137">
        <f>SUM(F83:F96)</f>
        <v>217</v>
      </c>
      <c r="G98" s="137">
        <f>SUM(G83:G96)</f>
        <v>3845</v>
      </c>
      <c r="H98" s="169">
        <f>IFERROR((G98-E98)/E98,0)</f>
        <v>5.9812568908489523E-2</v>
      </c>
      <c r="I98" s="137">
        <f>SUM(I83:I96)</f>
        <v>224</v>
      </c>
      <c r="J98" s="137">
        <f>SUM(J83:J96)</f>
        <v>4069</v>
      </c>
      <c r="K98" s="156">
        <f t="shared" ref="K98" si="155">IFERROR((J98-G98)/G98,0)</f>
        <v>5.8257477243172949E-2</v>
      </c>
      <c r="L98" s="137">
        <f>SUM(L83:L96)</f>
        <v>8</v>
      </c>
      <c r="M98" s="137">
        <f>SUM(M83:M96)</f>
        <v>4077</v>
      </c>
      <c r="N98" s="169">
        <f t="shared" ref="N98" si="156">IFERROR((M98-J98)/J98,0)</f>
        <v>1.9660850331776848E-3</v>
      </c>
      <c r="O98" s="137">
        <f>SUM(O83:O96)</f>
        <v>-52</v>
      </c>
      <c r="P98" s="127"/>
      <c r="Q98" s="127"/>
      <c r="R98" s="137">
        <f>SUM(R83:R96)</f>
        <v>-19</v>
      </c>
      <c r="S98" s="137">
        <f>SUM(S83:S96)</f>
        <v>4058</v>
      </c>
      <c r="T98" s="156">
        <f t="shared" ref="T98" si="157">IFERROR((S98-M98)/M98,0)</f>
        <v>-4.6602894285013487E-3</v>
      </c>
      <c r="U98" s="137">
        <f>SUM(U83:U96)</f>
        <v>556</v>
      </c>
      <c r="V98" s="150">
        <f>IFERROR((S98/E98)^(1/4)-1,0)</f>
        <v>2.8397923537119674E-2</v>
      </c>
      <c r="X98" s="137">
        <f>SUM(X83:X96)</f>
        <v>12</v>
      </c>
      <c r="Y98" s="137">
        <f>SUM(Y83:Y96)</f>
        <v>4070</v>
      </c>
      <c r="Z98" s="156">
        <f>IFERROR((Y98-S98)/S98,0)</f>
        <v>2.9571217348447511E-3</v>
      </c>
      <c r="AA98" s="137">
        <f>SUM(AA83:AA96)</f>
        <v>88</v>
      </c>
      <c r="AB98" s="137">
        <f>SUM(AB83:AB96)</f>
        <v>4158</v>
      </c>
      <c r="AC98" s="165">
        <f>IFERROR((AB98-Y98)/Y98,0)</f>
        <v>2.1621621621621623E-2</v>
      </c>
      <c r="AD98" s="137">
        <f>SUM(AD83:AD96)</f>
        <v>75</v>
      </c>
      <c r="AE98" s="137">
        <f>SUM(AE83:AE96)</f>
        <v>4233</v>
      </c>
      <c r="AF98" s="164">
        <f>IFERROR((AE98-AB98)/AB98,0)</f>
        <v>1.8037518037518036E-2</v>
      </c>
      <c r="AG98" s="137">
        <f>SUM(AG83:AG96)</f>
        <v>75</v>
      </c>
      <c r="AH98" s="137">
        <f>SUM(AH83:AH96)</f>
        <v>4308</v>
      </c>
      <c r="AI98" s="165">
        <f>IFERROR((AH98-AE98)/AE98,0)</f>
        <v>1.771793054571226E-2</v>
      </c>
      <c r="AJ98" s="137">
        <f>SUM(AJ83:AJ96)</f>
        <v>71</v>
      </c>
      <c r="AK98" s="137">
        <f>SUM(AK83:AK96)</f>
        <v>4379</v>
      </c>
      <c r="AL98" s="149">
        <f>IFERROR((AK98-AH98)/AH98,0)</f>
        <v>1.6480965645311048E-2</v>
      </c>
      <c r="AM98" s="137">
        <f>SUM(AM83:AM96)</f>
        <v>321</v>
      </c>
      <c r="AN98" s="153">
        <f t="shared" ref="AN98" si="158">IFERROR((AK98/Y98)^(1/4)-1,0)</f>
        <v>1.8462713811505882E-2</v>
      </c>
    </row>
    <row r="100" spans="2:40" ht="15.6">
      <c r="B100" s="332" t="s">
        <v>103</v>
      </c>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row>
    <row r="101" spans="2:40" ht="5.45" customHeight="1" outlineLevel="1">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row>
    <row r="102" spans="2:40" outlineLevel="1">
      <c r="B102" s="359"/>
      <c r="C102" s="344" t="s">
        <v>93</v>
      </c>
      <c r="D102" s="347" t="s">
        <v>106</v>
      </c>
      <c r="E102" s="348"/>
      <c r="F102" s="348"/>
      <c r="G102" s="348"/>
      <c r="H102" s="348"/>
      <c r="I102" s="348"/>
      <c r="J102" s="348"/>
      <c r="K102" s="348"/>
      <c r="L102" s="348"/>
      <c r="M102" s="348"/>
      <c r="N102" s="348"/>
      <c r="O102" s="348"/>
      <c r="P102" s="348"/>
      <c r="Q102" s="348"/>
      <c r="R102" s="369"/>
      <c r="S102" s="370"/>
      <c r="T102" s="371"/>
      <c r="U102" s="355" t="str">
        <f xml:space="preserve"> D103&amp;" - "&amp;R103</f>
        <v>2019 - 2023</v>
      </c>
      <c r="V102" s="367"/>
      <c r="X102" s="347" t="s">
        <v>107</v>
      </c>
      <c r="Y102" s="348"/>
      <c r="Z102" s="348"/>
      <c r="AA102" s="348"/>
      <c r="AB102" s="348"/>
      <c r="AC102" s="348"/>
      <c r="AD102" s="348"/>
      <c r="AE102" s="348"/>
      <c r="AF102" s="348"/>
      <c r="AG102" s="348"/>
      <c r="AH102" s="348"/>
      <c r="AI102" s="348"/>
      <c r="AJ102" s="348"/>
      <c r="AK102" s="348"/>
      <c r="AL102" s="348"/>
      <c r="AM102" s="348"/>
      <c r="AN102" s="349"/>
    </row>
    <row r="103" spans="2:40" outlineLevel="1">
      <c r="B103" s="360"/>
      <c r="C103" s="345"/>
      <c r="D103" s="347">
        <f>$C$3-5</f>
        <v>2019</v>
      </c>
      <c r="E103" s="349"/>
      <c r="F103" s="348">
        <f>$C$3-4</f>
        <v>2020</v>
      </c>
      <c r="G103" s="348"/>
      <c r="H103" s="348"/>
      <c r="I103" s="347">
        <f>$C$3-3</f>
        <v>2021</v>
      </c>
      <c r="J103" s="348"/>
      <c r="K103" s="349"/>
      <c r="L103" s="347">
        <f>$C$3-2</f>
        <v>2022</v>
      </c>
      <c r="M103" s="348"/>
      <c r="N103" s="349"/>
      <c r="O103" s="347" t="str">
        <f>$C$3-1&amp;""&amp;" ("&amp;"Σεπ"&amp;")"</f>
        <v>2023 (Σεπ)</v>
      </c>
      <c r="P103" s="348"/>
      <c r="Q103" s="349"/>
      <c r="R103" s="347">
        <f>$C$3-1</f>
        <v>2023</v>
      </c>
      <c r="S103" s="348"/>
      <c r="T103" s="349"/>
      <c r="U103" s="357"/>
      <c r="V103" s="368"/>
      <c r="X103" s="347">
        <f>$C$3</f>
        <v>2024</v>
      </c>
      <c r="Y103" s="348"/>
      <c r="Z103" s="349"/>
      <c r="AA103" s="348">
        <f>$C$3+1</f>
        <v>2025</v>
      </c>
      <c r="AB103" s="348"/>
      <c r="AC103" s="348"/>
      <c r="AD103" s="347">
        <f>$C$3+2</f>
        <v>2026</v>
      </c>
      <c r="AE103" s="348"/>
      <c r="AF103" s="349"/>
      <c r="AG103" s="348">
        <f>$C$3+3</f>
        <v>2027</v>
      </c>
      <c r="AH103" s="348"/>
      <c r="AI103" s="348"/>
      <c r="AJ103" s="347">
        <f>$C$3+4</f>
        <v>2028</v>
      </c>
      <c r="AK103" s="348"/>
      <c r="AL103" s="349"/>
      <c r="AM103" s="337" t="str">
        <f>X103&amp;" - "&amp;AJ103</f>
        <v>2024 - 2028</v>
      </c>
      <c r="AN103" s="363"/>
    </row>
    <row r="104" spans="2:40" ht="29.1" outlineLevel="1">
      <c r="B104" s="361"/>
      <c r="C104" s="346"/>
      <c r="D104" s="54" t="s">
        <v>108</v>
      </c>
      <c r="E104" s="55" t="s">
        <v>109</v>
      </c>
      <c r="F104" s="54" t="s">
        <v>108</v>
      </c>
      <c r="G104" s="9" t="s">
        <v>109</v>
      </c>
      <c r="H104" s="55" t="s">
        <v>110</v>
      </c>
      <c r="I104" s="54" t="s">
        <v>108</v>
      </c>
      <c r="J104" s="9" t="s">
        <v>109</v>
      </c>
      <c r="K104" s="55" t="s">
        <v>110</v>
      </c>
      <c r="L104" s="54" t="s">
        <v>108</v>
      </c>
      <c r="M104" s="9" t="s">
        <v>109</v>
      </c>
      <c r="N104" s="55" t="s">
        <v>110</v>
      </c>
      <c r="O104" s="54" t="s">
        <v>108</v>
      </c>
      <c r="P104" s="9" t="s">
        <v>109</v>
      </c>
      <c r="Q104" s="55" t="s">
        <v>110</v>
      </c>
      <c r="R104" s="54" t="s">
        <v>108</v>
      </c>
      <c r="S104" s="9" t="s">
        <v>109</v>
      </c>
      <c r="T104" s="55" t="s">
        <v>110</v>
      </c>
      <c r="U104" s="9" t="s">
        <v>111</v>
      </c>
      <c r="V104" s="315" t="s">
        <v>112</v>
      </c>
      <c r="W104" s="320"/>
      <c r="X104" s="54" t="s">
        <v>108</v>
      </c>
      <c r="Y104" s="9" t="s">
        <v>109</v>
      </c>
      <c r="Z104" s="55" t="s">
        <v>110</v>
      </c>
      <c r="AA104" s="54" t="s">
        <v>108</v>
      </c>
      <c r="AB104" s="9" t="s">
        <v>109</v>
      </c>
      <c r="AC104" s="55" t="s">
        <v>110</v>
      </c>
      <c r="AD104" s="54" t="s">
        <v>108</v>
      </c>
      <c r="AE104" s="9" t="s">
        <v>109</v>
      </c>
      <c r="AF104" s="55" t="s">
        <v>110</v>
      </c>
      <c r="AG104" s="54" t="s">
        <v>108</v>
      </c>
      <c r="AH104" s="9" t="s">
        <v>109</v>
      </c>
      <c r="AI104" s="55" t="s">
        <v>110</v>
      </c>
      <c r="AJ104" s="54" t="s">
        <v>108</v>
      </c>
      <c r="AK104" s="9" t="s">
        <v>109</v>
      </c>
      <c r="AL104" s="55" t="s">
        <v>110</v>
      </c>
      <c r="AM104" s="9" t="s">
        <v>111</v>
      </c>
      <c r="AN104" s="281" t="s">
        <v>112</v>
      </c>
    </row>
    <row r="105" spans="2:40" outlineLevel="1">
      <c r="B105" s="40" t="s">
        <v>74</v>
      </c>
      <c r="C105" s="52" t="s">
        <v>94</v>
      </c>
      <c r="D105" s="58">
        <v>5</v>
      </c>
      <c r="E105" s="59">
        <v>421</v>
      </c>
      <c r="F105" s="59">
        <v>4</v>
      </c>
      <c r="G105" s="132">
        <f t="shared" ref="G105" si="159">E105+F105</f>
        <v>425</v>
      </c>
      <c r="H105" s="168">
        <f t="shared" ref="H105" si="160">IFERROR((G105-E105)/E105,0)</f>
        <v>9.5011876484560574E-3</v>
      </c>
      <c r="I105" s="58">
        <v>8</v>
      </c>
      <c r="J105" s="132">
        <f>G105+I105</f>
        <v>433</v>
      </c>
      <c r="K105" s="157">
        <f>IFERROR((J105-G105)/G105,0)</f>
        <v>1.8823529411764704E-2</v>
      </c>
      <c r="L105" s="58">
        <v>-9</v>
      </c>
      <c r="M105" s="132">
        <f>J105+L105</f>
        <v>424</v>
      </c>
      <c r="N105" s="168">
        <f>IFERROR((M105-J105)/J105,0)</f>
        <v>-2.0785219399538105E-2</v>
      </c>
      <c r="O105" s="58">
        <v>-6</v>
      </c>
      <c r="P105" s="127"/>
      <c r="Q105" s="127"/>
      <c r="R105" s="58">
        <v>-3</v>
      </c>
      <c r="S105" s="132">
        <f>M105+R105</f>
        <v>421</v>
      </c>
      <c r="T105" s="157">
        <f>IFERROR((S105-M105)/M105,0)</f>
        <v>-7.0754716981132077E-3</v>
      </c>
      <c r="U105" s="163">
        <f t="shared" ref="U105" si="161">D105+F105+I105+L105+R105</f>
        <v>5</v>
      </c>
      <c r="V105" s="153">
        <f t="shared" ref="V105" si="162">IFERROR((S105/E105)^(1/4)-1,0)</f>
        <v>0</v>
      </c>
      <c r="X105" s="58">
        <v>10</v>
      </c>
      <c r="Y105" s="132">
        <f t="shared" ref="Y105" si="163">S105+X105</f>
        <v>431</v>
      </c>
      <c r="Z105" s="157">
        <f t="shared" ref="Z105" si="164">IFERROR((Y105-S105)/S105,0)</f>
        <v>2.3752969121140142E-2</v>
      </c>
      <c r="AA105" s="58">
        <v>3</v>
      </c>
      <c r="AB105" s="132">
        <f>Y105+AA105</f>
        <v>434</v>
      </c>
      <c r="AC105" s="168">
        <f>IFERROR((AB105-Y105)/Y105,0)</f>
        <v>6.9605568445475635E-3</v>
      </c>
      <c r="AD105" s="58">
        <v>3</v>
      </c>
      <c r="AE105" s="132">
        <f>AB105+AD105</f>
        <v>437</v>
      </c>
      <c r="AF105" s="157">
        <f>IFERROR((AE105-AB105)/AB105,0)</f>
        <v>6.9124423963133645E-3</v>
      </c>
      <c r="AG105" s="58">
        <v>4</v>
      </c>
      <c r="AH105" s="132">
        <f>AE105+AG105</f>
        <v>441</v>
      </c>
      <c r="AI105" s="168">
        <f>IFERROR((AH105-AE105)/AE105,0)</f>
        <v>9.1533180778032037E-3</v>
      </c>
      <c r="AJ105" s="58">
        <v>4</v>
      </c>
      <c r="AK105" s="132">
        <f>AH105+AJ105</f>
        <v>445</v>
      </c>
      <c r="AL105" s="157">
        <f>IFERROR((AK105-AH105)/AH105,0)</f>
        <v>9.0702947845804991E-3</v>
      </c>
      <c r="AM105" s="152">
        <f>X105+AA105+AD105+AG105+AJ105</f>
        <v>24</v>
      </c>
      <c r="AN105" s="153">
        <f>IFERROR((AK105/Y105)^(1/4)-1,0)</f>
        <v>8.0235656688401047E-3</v>
      </c>
    </row>
    <row r="106" spans="2:40" outlineLevel="1">
      <c r="B106" s="40" t="s">
        <v>75</v>
      </c>
      <c r="C106" s="52" t="s">
        <v>94</v>
      </c>
      <c r="D106" s="58">
        <v>5</v>
      </c>
      <c r="E106" s="59">
        <v>97</v>
      </c>
      <c r="F106" s="59">
        <v>1</v>
      </c>
      <c r="G106" s="132">
        <f t="shared" ref="G106:G118" si="165">E106+F106</f>
        <v>98</v>
      </c>
      <c r="H106" s="168">
        <f t="shared" ref="H106:H118" si="166">IFERROR((G106-E106)/E106,0)</f>
        <v>1.0309278350515464E-2</v>
      </c>
      <c r="I106" s="58">
        <v>7</v>
      </c>
      <c r="J106" s="132">
        <f t="shared" ref="J106:J117" si="167">G106+I106</f>
        <v>105</v>
      </c>
      <c r="K106" s="157">
        <f t="shared" ref="K106:K117" si="168">IFERROR((J106-G106)/G106,0)</f>
        <v>7.1428571428571425E-2</v>
      </c>
      <c r="L106" s="58">
        <v>1</v>
      </c>
      <c r="M106" s="132">
        <f t="shared" ref="M106:M118" si="169">J106+L106</f>
        <v>106</v>
      </c>
      <c r="N106" s="168">
        <f t="shared" ref="N106:N118" si="170">IFERROR((M106-J106)/J106,0)</f>
        <v>9.5238095238095247E-3</v>
      </c>
      <c r="O106" s="58">
        <v>-1</v>
      </c>
      <c r="P106" s="127"/>
      <c r="Q106" s="127"/>
      <c r="R106" s="58">
        <v>1</v>
      </c>
      <c r="S106" s="132">
        <f t="shared" ref="S106:S117" si="171">M106+R106</f>
        <v>107</v>
      </c>
      <c r="T106" s="157">
        <f t="shared" ref="T106:T117" si="172">IFERROR((S106-M106)/M106,0)</f>
        <v>9.433962264150943E-3</v>
      </c>
      <c r="U106" s="163">
        <f t="shared" ref="U106:U118" si="173">D106+F106+I106+L106+R106</f>
        <v>15</v>
      </c>
      <c r="V106" s="153">
        <f t="shared" ref="V106:V118" si="174">IFERROR((S106/E106)^(1/4)-1,0)</f>
        <v>2.4832786324950229E-2</v>
      </c>
      <c r="X106" s="58">
        <v>0</v>
      </c>
      <c r="Y106" s="132">
        <f t="shared" ref="Y106:Y118" si="175">S106+X106</f>
        <v>107</v>
      </c>
      <c r="Z106" s="157">
        <f t="shared" ref="Z106:Z118" si="176">IFERROR((Y106-S106)/S106,0)</f>
        <v>0</v>
      </c>
      <c r="AA106" s="58">
        <v>0</v>
      </c>
      <c r="AB106" s="132">
        <f t="shared" ref="AB106:AB118" si="177">Y106+AA106</f>
        <v>107</v>
      </c>
      <c r="AC106" s="168">
        <f t="shared" ref="AC106:AC118" si="178">IFERROR((AB106-Y106)/Y106,0)</f>
        <v>0</v>
      </c>
      <c r="AD106" s="58">
        <v>0</v>
      </c>
      <c r="AE106" s="132">
        <f t="shared" ref="AE106" si="179">AB106+AD106</f>
        <v>107</v>
      </c>
      <c r="AF106" s="157">
        <f t="shared" ref="AF106" si="180">IFERROR((AE106-AB106)/AB106,0)</f>
        <v>0</v>
      </c>
      <c r="AG106" s="58">
        <v>0</v>
      </c>
      <c r="AH106" s="132">
        <f t="shared" ref="AH106:AH118" si="181">AE106+AG106</f>
        <v>107</v>
      </c>
      <c r="AI106" s="168">
        <f t="shared" ref="AI106:AI118" si="182">IFERROR((AH106-AE106)/AE106,0)</f>
        <v>0</v>
      </c>
      <c r="AJ106" s="58">
        <v>0</v>
      </c>
      <c r="AK106" s="132">
        <f t="shared" ref="AK106:AK118" si="183">AH106+AJ106</f>
        <v>107</v>
      </c>
      <c r="AL106" s="157">
        <f t="shared" ref="AL106:AL118" si="184">IFERROR((AK106-AH106)/AH106,0)</f>
        <v>0</v>
      </c>
      <c r="AM106" s="152">
        <f t="shared" ref="AM106:AM118" si="185">X106+AA106+AD106+AG106+AJ106</f>
        <v>0</v>
      </c>
      <c r="AN106" s="153">
        <f t="shared" ref="AN106:AN118" si="186">IFERROR((AK106/Y106)^(1/4)-1,0)</f>
        <v>0</v>
      </c>
    </row>
    <row r="107" spans="2:40" outlineLevel="1">
      <c r="B107" s="40" t="s">
        <v>76</v>
      </c>
      <c r="C107" s="52" t="s">
        <v>94</v>
      </c>
      <c r="D107" s="58">
        <v>5</v>
      </c>
      <c r="E107" s="59">
        <v>15</v>
      </c>
      <c r="F107" s="59">
        <v>1</v>
      </c>
      <c r="G107" s="132">
        <f t="shared" si="165"/>
        <v>16</v>
      </c>
      <c r="H107" s="168">
        <f t="shared" si="166"/>
        <v>6.6666666666666666E-2</v>
      </c>
      <c r="I107" s="58">
        <v>0</v>
      </c>
      <c r="J107" s="132">
        <f t="shared" si="167"/>
        <v>16</v>
      </c>
      <c r="K107" s="157">
        <f t="shared" si="168"/>
        <v>0</v>
      </c>
      <c r="L107" s="58">
        <v>6</v>
      </c>
      <c r="M107" s="132">
        <f t="shared" si="169"/>
        <v>22</v>
      </c>
      <c r="N107" s="168">
        <f t="shared" si="170"/>
        <v>0.375</v>
      </c>
      <c r="O107" s="58">
        <v>0</v>
      </c>
      <c r="P107" s="127"/>
      <c r="Q107" s="127"/>
      <c r="R107" s="58">
        <v>0</v>
      </c>
      <c r="S107" s="132">
        <f t="shared" si="171"/>
        <v>22</v>
      </c>
      <c r="T107" s="157">
        <f t="shared" si="172"/>
        <v>0</v>
      </c>
      <c r="U107" s="163">
        <f t="shared" si="173"/>
        <v>12</v>
      </c>
      <c r="V107" s="153">
        <f t="shared" si="174"/>
        <v>0.10048177705902828</v>
      </c>
      <c r="X107" s="58">
        <v>2</v>
      </c>
      <c r="Y107" s="132">
        <f t="shared" si="175"/>
        <v>24</v>
      </c>
      <c r="Z107" s="157">
        <f t="shared" si="176"/>
        <v>9.0909090909090912E-2</v>
      </c>
      <c r="AA107" s="58">
        <v>0</v>
      </c>
      <c r="AB107" s="132">
        <f t="shared" si="177"/>
        <v>24</v>
      </c>
      <c r="AC107" s="168">
        <f t="shared" si="178"/>
        <v>0</v>
      </c>
      <c r="AD107" s="58">
        <v>0</v>
      </c>
      <c r="AE107" s="132">
        <f t="shared" ref="AE107:AE118" si="187">AB107+AD107</f>
        <v>24</v>
      </c>
      <c r="AF107" s="157">
        <f t="shared" ref="AF107:AF118" si="188">IFERROR((AE107-AB107)/AB107,0)</f>
        <v>0</v>
      </c>
      <c r="AG107" s="58">
        <v>0</v>
      </c>
      <c r="AH107" s="132">
        <f t="shared" si="181"/>
        <v>24</v>
      </c>
      <c r="AI107" s="168">
        <f t="shared" si="182"/>
        <v>0</v>
      </c>
      <c r="AJ107" s="58">
        <v>0</v>
      </c>
      <c r="AK107" s="132">
        <f t="shared" si="183"/>
        <v>24</v>
      </c>
      <c r="AL107" s="157">
        <f t="shared" si="184"/>
        <v>0</v>
      </c>
      <c r="AM107" s="152">
        <f t="shared" si="185"/>
        <v>2</v>
      </c>
      <c r="AN107" s="153">
        <f t="shared" si="186"/>
        <v>0</v>
      </c>
    </row>
    <row r="108" spans="2:40" outlineLevel="1">
      <c r="B108" s="40" t="s">
        <v>77</v>
      </c>
      <c r="C108" s="52" t="s">
        <v>94</v>
      </c>
      <c r="D108" s="58">
        <v>1</v>
      </c>
      <c r="E108" s="59">
        <v>59</v>
      </c>
      <c r="F108" s="59">
        <v>0</v>
      </c>
      <c r="G108" s="132">
        <f t="shared" si="165"/>
        <v>59</v>
      </c>
      <c r="H108" s="168">
        <f t="shared" si="166"/>
        <v>0</v>
      </c>
      <c r="I108" s="58">
        <v>1</v>
      </c>
      <c r="J108" s="132">
        <f t="shared" si="167"/>
        <v>60</v>
      </c>
      <c r="K108" s="157">
        <f t="shared" si="168"/>
        <v>1.6949152542372881E-2</v>
      </c>
      <c r="L108" s="58">
        <v>-1</v>
      </c>
      <c r="M108" s="132">
        <f t="shared" si="169"/>
        <v>59</v>
      </c>
      <c r="N108" s="168">
        <f t="shared" si="170"/>
        <v>-1.6666666666666666E-2</v>
      </c>
      <c r="O108" s="58">
        <v>-3</v>
      </c>
      <c r="P108" s="127"/>
      <c r="Q108" s="127"/>
      <c r="R108" s="58">
        <v>-2</v>
      </c>
      <c r="S108" s="132">
        <f t="shared" si="171"/>
        <v>57</v>
      </c>
      <c r="T108" s="157">
        <f t="shared" si="172"/>
        <v>-3.3898305084745763E-2</v>
      </c>
      <c r="U108" s="163">
        <f t="shared" si="173"/>
        <v>-1</v>
      </c>
      <c r="V108" s="153">
        <f t="shared" si="174"/>
        <v>-8.5844850853794563E-3</v>
      </c>
      <c r="X108" s="58">
        <v>0</v>
      </c>
      <c r="Y108" s="132">
        <f t="shared" si="175"/>
        <v>57</v>
      </c>
      <c r="Z108" s="157">
        <f t="shared" si="176"/>
        <v>0</v>
      </c>
      <c r="AA108" s="58">
        <v>0</v>
      </c>
      <c r="AB108" s="132">
        <f t="shared" si="177"/>
        <v>57</v>
      </c>
      <c r="AC108" s="168">
        <f t="shared" si="178"/>
        <v>0</v>
      </c>
      <c r="AD108" s="58">
        <v>0</v>
      </c>
      <c r="AE108" s="132">
        <f t="shared" si="187"/>
        <v>57</v>
      </c>
      <c r="AF108" s="157">
        <f t="shared" si="188"/>
        <v>0</v>
      </c>
      <c r="AG108" s="58">
        <v>0</v>
      </c>
      <c r="AH108" s="132">
        <f t="shared" si="181"/>
        <v>57</v>
      </c>
      <c r="AI108" s="168">
        <f t="shared" si="182"/>
        <v>0</v>
      </c>
      <c r="AJ108" s="58">
        <v>0</v>
      </c>
      <c r="AK108" s="132">
        <f t="shared" si="183"/>
        <v>57</v>
      </c>
      <c r="AL108" s="157">
        <f t="shared" si="184"/>
        <v>0</v>
      </c>
      <c r="AM108" s="152">
        <f t="shared" si="185"/>
        <v>0</v>
      </c>
      <c r="AN108" s="153">
        <f t="shared" si="186"/>
        <v>0</v>
      </c>
    </row>
    <row r="109" spans="2:40" outlineLevel="1">
      <c r="B109" s="40" t="s">
        <v>78</v>
      </c>
      <c r="C109" s="52" t="s">
        <v>94</v>
      </c>
      <c r="D109" s="58">
        <v>7</v>
      </c>
      <c r="E109" s="59">
        <v>60</v>
      </c>
      <c r="F109" s="59">
        <v>3</v>
      </c>
      <c r="G109" s="132">
        <f t="shared" si="165"/>
        <v>63</v>
      </c>
      <c r="H109" s="168">
        <f t="shared" si="166"/>
        <v>0.05</v>
      </c>
      <c r="I109" s="58">
        <v>3</v>
      </c>
      <c r="J109" s="132">
        <f t="shared" si="167"/>
        <v>66</v>
      </c>
      <c r="K109" s="157">
        <f t="shared" si="168"/>
        <v>4.7619047619047616E-2</v>
      </c>
      <c r="L109" s="58">
        <v>7</v>
      </c>
      <c r="M109" s="132">
        <f t="shared" si="169"/>
        <v>73</v>
      </c>
      <c r="N109" s="168">
        <f t="shared" si="170"/>
        <v>0.10606060606060606</v>
      </c>
      <c r="O109" s="58">
        <v>-3</v>
      </c>
      <c r="P109" s="127"/>
      <c r="Q109" s="127"/>
      <c r="R109" s="58">
        <v>-2</v>
      </c>
      <c r="S109" s="132">
        <f t="shared" si="171"/>
        <v>71</v>
      </c>
      <c r="T109" s="157">
        <f t="shared" si="172"/>
        <v>-2.7397260273972601E-2</v>
      </c>
      <c r="U109" s="163">
        <f t="shared" si="173"/>
        <v>18</v>
      </c>
      <c r="V109" s="153">
        <f t="shared" si="174"/>
        <v>4.2981906908607259E-2</v>
      </c>
      <c r="X109" s="58">
        <v>2</v>
      </c>
      <c r="Y109" s="132">
        <f t="shared" si="175"/>
        <v>73</v>
      </c>
      <c r="Z109" s="157">
        <f t="shared" si="176"/>
        <v>2.8169014084507043E-2</v>
      </c>
      <c r="AA109" s="58">
        <v>1</v>
      </c>
      <c r="AB109" s="132">
        <f t="shared" si="177"/>
        <v>74</v>
      </c>
      <c r="AC109" s="168">
        <f t="shared" si="178"/>
        <v>1.3698630136986301E-2</v>
      </c>
      <c r="AD109" s="58">
        <v>0</v>
      </c>
      <c r="AE109" s="132">
        <f t="shared" si="187"/>
        <v>74</v>
      </c>
      <c r="AF109" s="157">
        <f t="shared" si="188"/>
        <v>0</v>
      </c>
      <c r="AG109" s="58">
        <v>0</v>
      </c>
      <c r="AH109" s="132">
        <f t="shared" si="181"/>
        <v>74</v>
      </c>
      <c r="AI109" s="168">
        <f t="shared" si="182"/>
        <v>0</v>
      </c>
      <c r="AJ109" s="58">
        <v>0</v>
      </c>
      <c r="AK109" s="132">
        <f t="shared" si="183"/>
        <v>74</v>
      </c>
      <c r="AL109" s="157">
        <f t="shared" si="184"/>
        <v>0</v>
      </c>
      <c r="AM109" s="152">
        <f t="shared" si="185"/>
        <v>3</v>
      </c>
      <c r="AN109" s="153">
        <f t="shared" si="186"/>
        <v>3.4072043836088639E-3</v>
      </c>
    </row>
    <row r="110" spans="2:40" outlineLevel="1">
      <c r="B110" s="40" t="s">
        <v>79</v>
      </c>
      <c r="C110" s="52" t="s">
        <v>94</v>
      </c>
      <c r="D110" s="58">
        <v>5</v>
      </c>
      <c r="E110" s="59">
        <v>94</v>
      </c>
      <c r="F110" s="59">
        <v>0</v>
      </c>
      <c r="G110" s="132">
        <f t="shared" si="165"/>
        <v>94</v>
      </c>
      <c r="H110" s="168">
        <f t="shared" si="166"/>
        <v>0</v>
      </c>
      <c r="I110" s="58">
        <v>3</v>
      </c>
      <c r="J110" s="132">
        <f t="shared" si="167"/>
        <v>97</v>
      </c>
      <c r="K110" s="157">
        <f t="shared" si="168"/>
        <v>3.1914893617021274E-2</v>
      </c>
      <c r="L110" s="58">
        <v>1</v>
      </c>
      <c r="M110" s="132">
        <f t="shared" si="169"/>
        <v>98</v>
      </c>
      <c r="N110" s="168">
        <f t="shared" si="170"/>
        <v>1.0309278350515464E-2</v>
      </c>
      <c r="O110" s="58">
        <v>-3</v>
      </c>
      <c r="P110" s="127"/>
      <c r="Q110" s="127"/>
      <c r="R110" s="58">
        <v>-3</v>
      </c>
      <c r="S110" s="132">
        <f t="shared" si="171"/>
        <v>95</v>
      </c>
      <c r="T110" s="157">
        <f t="shared" si="172"/>
        <v>-3.0612244897959183E-2</v>
      </c>
      <c r="U110" s="163">
        <f t="shared" si="173"/>
        <v>6</v>
      </c>
      <c r="V110" s="153">
        <f t="shared" si="174"/>
        <v>2.6490298280361646E-3</v>
      </c>
      <c r="X110" s="58">
        <v>2</v>
      </c>
      <c r="Y110" s="132">
        <f t="shared" si="175"/>
        <v>97</v>
      </c>
      <c r="Z110" s="157">
        <f t="shared" si="176"/>
        <v>2.1052631578947368E-2</v>
      </c>
      <c r="AA110" s="58">
        <v>1</v>
      </c>
      <c r="AB110" s="132">
        <f t="shared" si="177"/>
        <v>98</v>
      </c>
      <c r="AC110" s="168">
        <f t="shared" si="178"/>
        <v>1.0309278350515464E-2</v>
      </c>
      <c r="AD110" s="58">
        <v>1</v>
      </c>
      <c r="AE110" s="132">
        <f t="shared" si="187"/>
        <v>99</v>
      </c>
      <c r="AF110" s="157">
        <f t="shared" si="188"/>
        <v>1.020408163265306E-2</v>
      </c>
      <c r="AG110" s="58">
        <v>0</v>
      </c>
      <c r="AH110" s="132">
        <f t="shared" si="181"/>
        <v>99</v>
      </c>
      <c r="AI110" s="168">
        <f t="shared" si="182"/>
        <v>0</v>
      </c>
      <c r="AJ110" s="58">
        <v>0</v>
      </c>
      <c r="AK110" s="132">
        <f t="shared" si="183"/>
        <v>99</v>
      </c>
      <c r="AL110" s="157">
        <f t="shared" si="184"/>
        <v>0</v>
      </c>
      <c r="AM110" s="152">
        <f t="shared" si="185"/>
        <v>4</v>
      </c>
      <c r="AN110" s="153">
        <f t="shared" si="186"/>
        <v>5.1152563872138845E-3</v>
      </c>
    </row>
    <row r="111" spans="2:40" outlineLevel="1">
      <c r="B111" s="40" t="s">
        <v>80</v>
      </c>
      <c r="C111" s="52" t="s">
        <v>94</v>
      </c>
      <c r="D111" s="58">
        <v>2</v>
      </c>
      <c r="E111" s="59">
        <v>80</v>
      </c>
      <c r="F111" s="59">
        <v>1</v>
      </c>
      <c r="G111" s="132">
        <f t="shared" si="165"/>
        <v>81</v>
      </c>
      <c r="H111" s="168">
        <f t="shared" si="166"/>
        <v>1.2500000000000001E-2</v>
      </c>
      <c r="I111" s="58">
        <v>1</v>
      </c>
      <c r="J111" s="132">
        <f t="shared" si="167"/>
        <v>82</v>
      </c>
      <c r="K111" s="157">
        <f t="shared" si="168"/>
        <v>1.2345679012345678E-2</v>
      </c>
      <c r="L111" s="58">
        <v>-1</v>
      </c>
      <c r="M111" s="132">
        <f t="shared" si="169"/>
        <v>81</v>
      </c>
      <c r="N111" s="168">
        <f t="shared" si="170"/>
        <v>-1.2195121951219513E-2</v>
      </c>
      <c r="O111" s="58">
        <v>-3</v>
      </c>
      <c r="P111" s="127"/>
      <c r="Q111" s="127"/>
      <c r="R111" s="58">
        <v>-3</v>
      </c>
      <c r="S111" s="132">
        <f t="shared" si="171"/>
        <v>78</v>
      </c>
      <c r="T111" s="157">
        <f t="shared" si="172"/>
        <v>-3.7037037037037035E-2</v>
      </c>
      <c r="U111" s="163">
        <f t="shared" si="173"/>
        <v>0</v>
      </c>
      <c r="V111" s="153">
        <f t="shared" si="174"/>
        <v>-6.3094632097098202E-3</v>
      </c>
      <c r="X111" s="58">
        <v>2</v>
      </c>
      <c r="Y111" s="132">
        <f t="shared" si="175"/>
        <v>80</v>
      </c>
      <c r="Z111" s="157">
        <f t="shared" si="176"/>
        <v>2.564102564102564E-2</v>
      </c>
      <c r="AA111" s="58">
        <v>1</v>
      </c>
      <c r="AB111" s="132">
        <f t="shared" si="177"/>
        <v>81</v>
      </c>
      <c r="AC111" s="168">
        <f t="shared" si="178"/>
        <v>1.2500000000000001E-2</v>
      </c>
      <c r="AD111" s="58">
        <v>1</v>
      </c>
      <c r="AE111" s="132">
        <f t="shared" si="187"/>
        <v>82</v>
      </c>
      <c r="AF111" s="157">
        <f t="shared" si="188"/>
        <v>1.2345679012345678E-2</v>
      </c>
      <c r="AG111" s="58">
        <v>1</v>
      </c>
      <c r="AH111" s="132">
        <f t="shared" si="181"/>
        <v>83</v>
      </c>
      <c r="AI111" s="168">
        <f t="shared" si="182"/>
        <v>1.2195121951219513E-2</v>
      </c>
      <c r="AJ111" s="58">
        <v>1</v>
      </c>
      <c r="AK111" s="132">
        <f t="shared" si="183"/>
        <v>84</v>
      </c>
      <c r="AL111" s="157">
        <f t="shared" si="184"/>
        <v>1.2048192771084338E-2</v>
      </c>
      <c r="AM111" s="152">
        <f t="shared" si="185"/>
        <v>6</v>
      </c>
      <c r="AN111" s="153">
        <f t="shared" si="186"/>
        <v>1.2272234429039353E-2</v>
      </c>
    </row>
    <row r="112" spans="2:40" outlineLevel="1">
      <c r="B112" s="40" t="s">
        <v>81</v>
      </c>
      <c r="C112" s="52" t="s">
        <v>94</v>
      </c>
      <c r="D112" s="58">
        <v>2</v>
      </c>
      <c r="E112" s="59">
        <v>93</v>
      </c>
      <c r="F112" s="59">
        <v>1</v>
      </c>
      <c r="G112" s="132">
        <f t="shared" si="165"/>
        <v>94</v>
      </c>
      <c r="H112" s="168">
        <f t="shared" si="166"/>
        <v>1.0752688172043012E-2</v>
      </c>
      <c r="I112" s="58">
        <v>0</v>
      </c>
      <c r="J112" s="132">
        <f t="shared" si="167"/>
        <v>94</v>
      </c>
      <c r="K112" s="157">
        <f t="shared" si="168"/>
        <v>0</v>
      </c>
      <c r="L112" s="58">
        <v>4</v>
      </c>
      <c r="M112" s="132">
        <f t="shared" si="169"/>
        <v>98</v>
      </c>
      <c r="N112" s="168">
        <f t="shared" si="170"/>
        <v>4.2553191489361701E-2</v>
      </c>
      <c r="O112" s="58">
        <v>0</v>
      </c>
      <c r="P112" s="127"/>
      <c r="Q112" s="127"/>
      <c r="R112" s="58">
        <v>0</v>
      </c>
      <c r="S112" s="132">
        <f t="shared" si="171"/>
        <v>98</v>
      </c>
      <c r="T112" s="157">
        <f t="shared" si="172"/>
        <v>0</v>
      </c>
      <c r="U112" s="163">
        <f t="shared" si="173"/>
        <v>7</v>
      </c>
      <c r="V112" s="153">
        <f t="shared" si="174"/>
        <v>1.3178071786728474E-2</v>
      </c>
      <c r="X112" s="58">
        <v>2</v>
      </c>
      <c r="Y112" s="132">
        <f t="shared" si="175"/>
        <v>100</v>
      </c>
      <c r="Z112" s="157">
        <f t="shared" si="176"/>
        <v>2.0408163265306121E-2</v>
      </c>
      <c r="AA112" s="58">
        <v>1</v>
      </c>
      <c r="AB112" s="132">
        <f t="shared" si="177"/>
        <v>101</v>
      </c>
      <c r="AC112" s="168">
        <f t="shared" si="178"/>
        <v>0.01</v>
      </c>
      <c r="AD112" s="58">
        <v>1</v>
      </c>
      <c r="AE112" s="132">
        <f t="shared" si="187"/>
        <v>102</v>
      </c>
      <c r="AF112" s="157">
        <f t="shared" si="188"/>
        <v>9.9009900990099011E-3</v>
      </c>
      <c r="AG112" s="58">
        <v>0</v>
      </c>
      <c r="AH112" s="132">
        <f t="shared" si="181"/>
        <v>102</v>
      </c>
      <c r="AI112" s="168">
        <f t="shared" si="182"/>
        <v>0</v>
      </c>
      <c r="AJ112" s="58">
        <v>0</v>
      </c>
      <c r="AK112" s="132">
        <f t="shared" si="183"/>
        <v>102</v>
      </c>
      <c r="AL112" s="157">
        <f t="shared" si="184"/>
        <v>0</v>
      </c>
      <c r="AM112" s="152">
        <f t="shared" si="185"/>
        <v>4</v>
      </c>
      <c r="AN112" s="153">
        <f t="shared" si="186"/>
        <v>4.9629315732038215E-3</v>
      </c>
    </row>
    <row r="113" spans="1:40" s="43" customFormat="1" outlineLevel="1">
      <c r="A113"/>
      <c r="B113" s="40" t="s">
        <v>82</v>
      </c>
      <c r="C113" s="52" t="s">
        <v>94</v>
      </c>
      <c r="D113" s="58">
        <v>1</v>
      </c>
      <c r="E113" s="59">
        <v>80</v>
      </c>
      <c r="F113" s="59">
        <v>1</v>
      </c>
      <c r="G113" s="132">
        <f t="shared" si="165"/>
        <v>81</v>
      </c>
      <c r="H113" s="168">
        <f t="shared" si="166"/>
        <v>1.2500000000000001E-2</v>
      </c>
      <c r="I113" s="58">
        <v>11</v>
      </c>
      <c r="J113" s="132">
        <f t="shared" si="167"/>
        <v>92</v>
      </c>
      <c r="K113" s="157">
        <f t="shared" si="168"/>
        <v>0.13580246913580246</v>
      </c>
      <c r="L113" s="58">
        <v>0</v>
      </c>
      <c r="M113" s="132">
        <f t="shared" si="169"/>
        <v>92</v>
      </c>
      <c r="N113" s="168">
        <f t="shared" si="170"/>
        <v>0</v>
      </c>
      <c r="O113" s="58">
        <v>-2</v>
      </c>
      <c r="P113" s="127"/>
      <c r="Q113" s="127"/>
      <c r="R113" s="58">
        <v>0</v>
      </c>
      <c r="S113" s="132">
        <f t="shared" si="171"/>
        <v>92</v>
      </c>
      <c r="T113" s="157">
        <f t="shared" si="172"/>
        <v>0</v>
      </c>
      <c r="U113" s="163">
        <f t="shared" si="173"/>
        <v>13</v>
      </c>
      <c r="V113" s="153">
        <f t="shared" si="174"/>
        <v>3.5558076341622114E-2</v>
      </c>
      <c r="W113"/>
      <c r="X113" s="58">
        <v>2</v>
      </c>
      <c r="Y113" s="132">
        <f t="shared" si="175"/>
        <v>94</v>
      </c>
      <c r="Z113" s="157">
        <f t="shared" si="176"/>
        <v>2.1739130434782608E-2</v>
      </c>
      <c r="AA113" s="58">
        <v>1</v>
      </c>
      <c r="AB113" s="132">
        <f t="shared" si="177"/>
        <v>95</v>
      </c>
      <c r="AC113" s="168">
        <f t="shared" si="178"/>
        <v>1.0638297872340425E-2</v>
      </c>
      <c r="AD113" s="58">
        <v>1</v>
      </c>
      <c r="AE113" s="132">
        <f t="shared" si="187"/>
        <v>96</v>
      </c>
      <c r="AF113" s="157">
        <f t="shared" si="188"/>
        <v>1.0526315789473684E-2</v>
      </c>
      <c r="AG113" s="58">
        <v>1</v>
      </c>
      <c r="AH113" s="132">
        <f t="shared" si="181"/>
        <v>97</v>
      </c>
      <c r="AI113" s="168">
        <f t="shared" si="182"/>
        <v>1.0416666666666666E-2</v>
      </c>
      <c r="AJ113" s="58">
        <v>1</v>
      </c>
      <c r="AK113" s="132">
        <f t="shared" si="183"/>
        <v>98</v>
      </c>
      <c r="AL113" s="157">
        <f t="shared" si="184"/>
        <v>1.0309278350515464E-2</v>
      </c>
      <c r="AM113" s="152">
        <f t="shared" si="185"/>
        <v>6</v>
      </c>
      <c r="AN113" s="153">
        <f t="shared" si="186"/>
        <v>1.0472632229721501E-2</v>
      </c>
    </row>
    <row r="114" spans="1:40" s="43" customFormat="1" outlineLevel="1">
      <c r="A114"/>
      <c r="B114" s="40" t="s">
        <v>83</v>
      </c>
      <c r="C114" s="52" t="s">
        <v>94</v>
      </c>
      <c r="D114" s="58">
        <v>2</v>
      </c>
      <c r="E114" s="59">
        <v>65</v>
      </c>
      <c r="F114" s="59">
        <v>0</v>
      </c>
      <c r="G114" s="132">
        <f t="shared" si="165"/>
        <v>65</v>
      </c>
      <c r="H114" s="168">
        <f t="shared" si="166"/>
        <v>0</v>
      </c>
      <c r="I114" s="58">
        <v>1</v>
      </c>
      <c r="J114" s="132">
        <f t="shared" si="167"/>
        <v>66</v>
      </c>
      <c r="K114" s="157">
        <f t="shared" si="168"/>
        <v>1.5384615384615385E-2</v>
      </c>
      <c r="L114" s="58">
        <v>0</v>
      </c>
      <c r="M114" s="132">
        <f t="shared" si="169"/>
        <v>66</v>
      </c>
      <c r="N114" s="168">
        <f t="shared" si="170"/>
        <v>0</v>
      </c>
      <c r="O114" s="58">
        <v>-2</v>
      </c>
      <c r="P114" s="127"/>
      <c r="Q114" s="127"/>
      <c r="R114" s="58">
        <v>1</v>
      </c>
      <c r="S114" s="132">
        <f t="shared" si="171"/>
        <v>67</v>
      </c>
      <c r="T114" s="157">
        <f t="shared" si="172"/>
        <v>1.5151515151515152E-2</v>
      </c>
      <c r="U114" s="163">
        <f t="shared" si="173"/>
        <v>4</v>
      </c>
      <c r="V114" s="153">
        <f t="shared" si="174"/>
        <v>7.6051104367429456E-3</v>
      </c>
      <c r="W114"/>
      <c r="X114" s="58">
        <v>2</v>
      </c>
      <c r="Y114" s="132">
        <f t="shared" si="175"/>
        <v>69</v>
      </c>
      <c r="Z114" s="157">
        <f t="shared" si="176"/>
        <v>2.9850746268656716E-2</v>
      </c>
      <c r="AA114" s="58">
        <v>1</v>
      </c>
      <c r="AB114" s="132">
        <f t="shared" si="177"/>
        <v>70</v>
      </c>
      <c r="AC114" s="168">
        <f t="shared" si="178"/>
        <v>1.4492753623188406E-2</v>
      </c>
      <c r="AD114" s="58">
        <v>0</v>
      </c>
      <c r="AE114" s="132">
        <f t="shared" si="187"/>
        <v>70</v>
      </c>
      <c r="AF114" s="157">
        <f t="shared" si="188"/>
        <v>0</v>
      </c>
      <c r="AG114" s="58">
        <v>0</v>
      </c>
      <c r="AH114" s="132">
        <f t="shared" si="181"/>
        <v>70</v>
      </c>
      <c r="AI114" s="168">
        <f t="shared" si="182"/>
        <v>0</v>
      </c>
      <c r="AJ114" s="58">
        <v>0</v>
      </c>
      <c r="AK114" s="132">
        <f t="shared" si="183"/>
        <v>70</v>
      </c>
      <c r="AL114" s="157">
        <f t="shared" si="184"/>
        <v>0</v>
      </c>
      <c r="AM114" s="152">
        <f t="shared" si="185"/>
        <v>3</v>
      </c>
      <c r="AN114" s="153">
        <f t="shared" si="186"/>
        <v>3.6036619954462612E-3</v>
      </c>
    </row>
    <row r="115" spans="1:40" outlineLevel="1">
      <c r="B115" s="40" t="s">
        <v>84</v>
      </c>
      <c r="C115" s="52" t="s">
        <v>94</v>
      </c>
      <c r="D115" s="58">
        <v>1</v>
      </c>
      <c r="E115" s="59">
        <v>7</v>
      </c>
      <c r="F115" s="59">
        <v>0</v>
      </c>
      <c r="G115" s="132">
        <f t="shared" si="165"/>
        <v>7</v>
      </c>
      <c r="H115" s="168">
        <f t="shared" si="166"/>
        <v>0</v>
      </c>
      <c r="I115" s="58">
        <v>3</v>
      </c>
      <c r="J115" s="132">
        <f t="shared" si="167"/>
        <v>10</v>
      </c>
      <c r="K115" s="157">
        <f t="shared" si="168"/>
        <v>0.42857142857142855</v>
      </c>
      <c r="L115" s="58">
        <v>0</v>
      </c>
      <c r="M115" s="132">
        <f t="shared" si="169"/>
        <v>10</v>
      </c>
      <c r="N115" s="168">
        <f t="shared" si="170"/>
        <v>0</v>
      </c>
      <c r="O115" s="58">
        <v>-2</v>
      </c>
      <c r="P115" s="127"/>
      <c r="Q115" s="127"/>
      <c r="R115" s="58">
        <v>2</v>
      </c>
      <c r="S115" s="132">
        <f t="shared" si="171"/>
        <v>12</v>
      </c>
      <c r="T115" s="157">
        <f t="shared" si="172"/>
        <v>0.2</v>
      </c>
      <c r="U115" s="163">
        <f t="shared" si="173"/>
        <v>6</v>
      </c>
      <c r="V115" s="153">
        <f t="shared" si="174"/>
        <v>0.1442496849097028</v>
      </c>
      <c r="X115" s="58">
        <v>0</v>
      </c>
      <c r="Y115" s="132">
        <f t="shared" si="175"/>
        <v>12</v>
      </c>
      <c r="Z115" s="157">
        <f t="shared" si="176"/>
        <v>0</v>
      </c>
      <c r="AA115" s="58">
        <v>0</v>
      </c>
      <c r="AB115" s="132">
        <f t="shared" si="177"/>
        <v>12</v>
      </c>
      <c r="AC115" s="168">
        <f t="shared" si="178"/>
        <v>0</v>
      </c>
      <c r="AD115" s="58">
        <v>0</v>
      </c>
      <c r="AE115" s="132">
        <f t="shared" si="187"/>
        <v>12</v>
      </c>
      <c r="AF115" s="157">
        <f t="shared" si="188"/>
        <v>0</v>
      </c>
      <c r="AG115" s="58">
        <v>0</v>
      </c>
      <c r="AH115" s="132">
        <f t="shared" si="181"/>
        <v>12</v>
      </c>
      <c r="AI115" s="168">
        <f t="shared" si="182"/>
        <v>0</v>
      </c>
      <c r="AJ115" s="58">
        <v>0</v>
      </c>
      <c r="AK115" s="132">
        <f t="shared" si="183"/>
        <v>12</v>
      </c>
      <c r="AL115" s="157">
        <f t="shared" si="184"/>
        <v>0</v>
      </c>
      <c r="AM115" s="152">
        <f t="shared" si="185"/>
        <v>0</v>
      </c>
      <c r="AN115" s="153">
        <f t="shared" si="186"/>
        <v>0</v>
      </c>
    </row>
    <row r="116" spans="1:40" s="43" customFormat="1" outlineLevel="1">
      <c r="A116"/>
      <c r="B116" s="40" t="s">
        <v>86</v>
      </c>
      <c r="C116" s="52" t="s">
        <v>94</v>
      </c>
      <c r="D116" s="58">
        <v>0</v>
      </c>
      <c r="E116" s="59">
        <v>47</v>
      </c>
      <c r="F116" s="59">
        <v>0</v>
      </c>
      <c r="G116" s="132">
        <f t="shared" si="165"/>
        <v>47</v>
      </c>
      <c r="H116" s="168">
        <f t="shared" si="166"/>
        <v>0</v>
      </c>
      <c r="I116" s="58">
        <v>1</v>
      </c>
      <c r="J116" s="132">
        <f t="shared" si="167"/>
        <v>48</v>
      </c>
      <c r="K116" s="157">
        <f t="shared" si="168"/>
        <v>2.1276595744680851E-2</v>
      </c>
      <c r="L116" s="58">
        <v>-1</v>
      </c>
      <c r="M116" s="132">
        <f t="shared" si="169"/>
        <v>47</v>
      </c>
      <c r="N116" s="168">
        <f t="shared" si="170"/>
        <v>-2.0833333333333332E-2</v>
      </c>
      <c r="O116" s="58">
        <v>-1</v>
      </c>
      <c r="P116" s="127"/>
      <c r="Q116" s="127"/>
      <c r="R116" s="58">
        <v>-1</v>
      </c>
      <c r="S116" s="132">
        <f t="shared" si="171"/>
        <v>46</v>
      </c>
      <c r="T116" s="157">
        <f t="shared" si="172"/>
        <v>-2.1276595744680851E-2</v>
      </c>
      <c r="U116" s="163">
        <f t="shared" si="173"/>
        <v>-1</v>
      </c>
      <c r="V116" s="153">
        <f t="shared" si="174"/>
        <v>-5.3621235220918662E-3</v>
      </c>
      <c r="W116"/>
      <c r="X116" s="58">
        <v>0</v>
      </c>
      <c r="Y116" s="132">
        <f t="shared" si="175"/>
        <v>46</v>
      </c>
      <c r="Z116" s="157">
        <f t="shared" si="176"/>
        <v>0</v>
      </c>
      <c r="AA116" s="58">
        <v>0</v>
      </c>
      <c r="AB116" s="132">
        <f t="shared" si="177"/>
        <v>46</v>
      </c>
      <c r="AC116" s="168">
        <f t="shared" si="178"/>
        <v>0</v>
      </c>
      <c r="AD116" s="58">
        <v>0</v>
      </c>
      <c r="AE116" s="132">
        <f t="shared" si="187"/>
        <v>46</v>
      </c>
      <c r="AF116" s="157">
        <f t="shared" si="188"/>
        <v>0</v>
      </c>
      <c r="AG116" s="58">
        <v>0</v>
      </c>
      <c r="AH116" s="132">
        <f t="shared" si="181"/>
        <v>46</v>
      </c>
      <c r="AI116" s="168">
        <f t="shared" si="182"/>
        <v>0</v>
      </c>
      <c r="AJ116" s="58">
        <v>0</v>
      </c>
      <c r="AK116" s="132">
        <f t="shared" si="183"/>
        <v>46</v>
      </c>
      <c r="AL116" s="157">
        <f t="shared" si="184"/>
        <v>0</v>
      </c>
      <c r="AM116" s="152">
        <f t="shared" si="185"/>
        <v>0</v>
      </c>
      <c r="AN116" s="153">
        <f t="shared" si="186"/>
        <v>0</v>
      </c>
    </row>
    <row r="117" spans="1:40" outlineLevel="1">
      <c r="B117" s="40" t="s">
        <v>87</v>
      </c>
      <c r="C117" s="52" t="s">
        <v>94</v>
      </c>
      <c r="D117" s="58">
        <v>2</v>
      </c>
      <c r="E117" s="59">
        <v>3</v>
      </c>
      <c r="F117" s="59">
        <v>0</v>
      </c>
      <c r="G117" s="132">
        <f t="shared" si="165"/>
        <v>3</v>
      </c>
      <c r="H117" s="168">
        <f t="shared" si="166"/>
        <v>0</v>
      </c>
      <c r="I117" s="58">
        <v>0</v>
      </c>
      <c r="J117" s="132">
        <f t="shared" si="167"/>
        <v>3</v>
      </c>
      <c r="K117" s="157">
        <f t="shared" si="168"/>
        <v>0</v>
      </c>
      <c r="L117" s="58">
        <v>0</v>
      </c>
      <c r="M117" s="132">
        <f t="shared" si="169"/>
        <v>3</v>
      </c>
      <c r="N117" s="168">
        <f t="shared" si="170"/>
        <v>0</v>
      </c>
      <c r="O117" s="58">
        <v>0</v>
      </c>
      <c r="P117" s="127"/>
      <c r="Q117" s="127"/>
      <c r="R117" s="58">
        <v>0</v>
      </c>
      <c r="S117" s="132">
        <f t="shared" si="171"/>
        <v>3</v>
      </c>
      <c r="T117" s="157">
        <f t="shared" si="172"/>
        <v>0</v>
      </c>
      <c r="U117" s="163">
        <f t="shared" si="173"/>
        <v>2</v>
      </c>
      <c r="V117" s="153">
        <f t="shared" si="174"/>
        <v>0</v>
      </c>
      <c r="X117" s="58">
        <v>0</v>
      </c>
      <c r="Y117" s="132">
        <f t="shared" si="175"/>
        <v>3</v>
      </c>
      <c r="Z117" s="157">
        <f t="shared" si="176"/>
        <v>0</v>
      </c>
      <c r="AA117" s="58">
        <v>0</v>
      </c>
      <c r="AB117" s="132">
        <f t="shared" si="177"/>
        <v>3</v>
      </c>
      <c r="AC117" s="168">
        <f t="shared" si="178"/>
        <v>0</v>
      </c>
      <c r="AD117" s="58">
        <v>0</v>
      </c>
      <c r="AE117" s="132">
        <f t="shared" si="187"/>
        <v>3</v>
      </c>
      <c r="AF117" s="157">
        <f t="shared" si="188"/>
        <v>0</v>
      </c>
      <c r="AG117" s="58">
        <v>0</v>
      </c>
      <c r="AH117" s="132">
        <f t="shared" si="181"/>
        <v>3</v>
      </c>
      <c r="AI117" s="168">
        <f t="shared" si="182"/>
        <v>0</v>
      </c>
      <c r="AJ117" s="58">
        <v>0</v>
      </c>
      <c r="AK117" s="132">
        <f t="shared" si="183"/>
        <v>3</v>
      </c>
      <c r="AL117" s="157">
        <f t="shared" si="184"/>
        <v>0</v>
      </c>
      <c r="AM117" s="152">
        <f t="shared" si="185"/>
        <v>0</v>
      </c>
      <c r="AN117" s="153">
        <f t="shared" si="186"/>
        <v>0</v>
      </c>
    </row>
    <row r="118" spans="1:40" ht="15" customHeight="1" outlineLevel="1">
      <c r="B118" s="40" t="s">
        <v>88</v>
      </c>
      <c r="C118" s="52" t="s">
        <v>94</v>
      </c>
      <c r="D118" s="58">
        <v>0</v>
      </c>
      <c r="E118" s="59">
        <v>0</v>
      </c>
      <c r="F118" s="59">
        <v>0</v>
      </c>
      <c r="G118" s="132">
        <f t="shared" si="165"/>
        <v>0</v>
      </c>
      <c r="H118" s="168">
        <f t="shared" si="166"/>
        <v>0</v>
      </c>
      <c r="I118" s="58">
        <v>0</v>
      </c>
      <c r="J118" s="132">
        <f>G118+I118</f>
        <v>0</v>
      </c>
      <c r="K118" s="157">
        <f>IFERROR((J118-G118)/G118,0)</f>
        <v>0</v>
      </c>
      <c r="L118" s="58">
        <v>7</v>
      </c>
      <c r="M118" s="132">
        <f t="shared" si="169"/>
        <v>7</v>
      </c>
      <c r="N118" s="168">
        <f t="shared" si="170"/>
        <v>0</v>
      </c>
      <c r="O118" s="58">
        <v>0</v>
      </c>
      <c r="P118" s="127"/>
      <c r="Q118" s="127"/>
      <c r="R118" s="58">
        <v>0</v>
      </c>
      <c r="S118" s="132">
        <f>M118+R118</f>
        <v>7</v>
      </c>
      <c r="T118" s="157">
        <f>IFERROR((S118-M118)/M118,0)</f>
        <v>0</v>
      </c>
      <c r="U118" s="163">
        <f t="shared" si="173"/>
        <v>7</v>
      </c>
      <c r="V118" s="153">
        <f t="shared" si="174"/>
        <v>0</v>
      </c>
      <c r="X118" s="58">
        <v>0</v>
      </c>
      <c r="Y118" s="132">
        <f t="shared" si="175"/>
        <v>7</v>
      </c>
      <c r="Z118" s="157">
        <f t="shared" si="176"/>
        <v>0</v>
      </c>
      <c r="AA118" s="58">
        <v>0</v>
      </c>
      <c r="AB118" s="132">
        <f t="shared" si="177"/>
        <v>7</v>
      </c>
      <c r="AC118" s="168">
        <f t="shared" si="178"/>
        <v>0</v>
      </c>
      <c r="AD118" s="58">
        <v>0</v>
      </c>
      <c r="AE118" s="132">
        <f t="shared" si="187"/>
        <v>7</v>
      </c>
      <c r="AF118" s="157">
        <f t="shared" si="188"/>
        <v>0</v>
      </c>
      <c r="AG118" s="58">
        <v>0</v>
      </c>
      <c r="AH118" s="132">
        <f t="shared" si="181"/>
        <v>7</v>
      </c>
      <c r="AI118" s="168">
        <f t="shared" si="182"/>
        <v>0</v>
      </c>
      <c r="AJ118" s="58">
        <v>0</v>
      </c>
      <c r="AK118" s="132">
        <f t="shared" si="183"/>
        <v>7</v>
      </c>
      <c r="AL118" s="157">
        <f t="shared" si="184"/>
        <v>0</v>
      </c>
      <c r="AM118" s="152">
        <f t="shared" si="185"/>
        <v>0</v>
      </c>
      <c r="AN118" s="153">
        <f t="shared" si="186"/>
        <v>0</v>
      </c>
    </row>
    <row r="119" spans="1:40" ht="15" customHeight="1" outlineLevel="1">
      <c r="B119" s="339" t="s">
        <v>95</v>
      </c>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62"/>
    </row>
    <row r="120" spans="1:40" ht="15" customHeight="1" outlineLevel="1">
      <c r="B120" s="282" t="s">
        <v>114</v>
      </c>
      <c r="C120" s="38" t="s">
        <v>94</v>
      </c>
      <c r="D120" s="174">
        <f>SUM(D105:D118)</f>
        <v>38</v>
      </c>
      <c r="E120" s="137">
        <f>SUM(E105:E118)</f>
        <v>1121</v>
      </c>
      <c r="F120" s="137">
        <f>SUM(F105:F118)</f>
        <v>12</v>
      </c>
      <c r="G120" s="137">
        <f>SUM(G105:G118)</f>
        <v>1133</v>
      </c>
      <c r="H120" s="169">
        <f>IFERROR((G120-E120)/E120,0)</f>
        <v>1.0704727921498661E-2</v>
      </c>
      <c r="I120" s="137">
        <f>SUM(I105:I118)</f>
        <v>39</v>
      </c>
      <c r="J120" s="137">
        <f>SUM(J105:J118)</f>
        <v>1172</v>
      </c>
      <c r="K120" s="156">
        <f t="shared" ref="K120" si="189">IFERROR((J120-G120)/G120,0)</f>
        <v>3.442188879082083E-2</v>
      </c>
      <c r="L120" s="137">
        <f>SUM(L105:L118)</f>
        <v>14</v>
      </c>
      <c r="M120" s="137">
        <f>SUM(M105:M118)</f>
        <v>1186</v>
      </c>
      <c r="N120" s="169">
        <f t="shared" ref="N120" si="190">IFERROR((M120-J120)/J120,0)</f>
        <v>1.1945392491467578E-2</v>
      </c>
      <c r="O120" s="137">
        <f>SUM(O105:O118)</f>
        <v>-26</v>
      </c>
      <c r="P120" s="127"/>
      <c r="Q120" s="127"/>
      <c r="R120" s="137">
        <f>SUM(R105:R118)</f>
        <v>-10</v>
      </c>
      <c r="S120" s="137">
        <f>SUM(S105:S118)</f>
        <v>1176</v>
      </c>
      <c r="T120" s="156">
        <f t="shared" ref="T120" si="191">IFERROR((S120-M120)/M120,0)</f>
        <v>-8.4317032040472171E-3</v>
      </c>
      <c r="U120" s="137">
        <f>SUM(U105:U118)</f>
        <v>93</v>
      </c>
      <c r="V120" s="150">
        <f>IFERROR((S120/E120)^(1/4)-1,0)</f>
        <v>1.2046406811100363E-2</v>
      </c>
      <c r="X120" s="137">
        <f>SUM(X105:X118)</f>
        <v>24</v>
      </c>
      <c r="Y120" s="137">
        <f>SUM(Y105:Y118)</f>
        <v>1200</v>
      </c>
      <c r="Z120" s="156">
        <f>IFERROR((Y120-S120)/S120,0)</f>
        <v>2.0408163265306121E-2</v>
      </c>
      <c r="AA120" s="137">
        <f>SUM(AA105:AA118)</f>
        <v>9</v>
      </c>
      <c r="AB120" s="137">
        <f>SUM(AB105:AB118)</f>
        <v>1209</v>
      </c>
      <c r="AC120" s="165">
        <f>IFERROR((AB120-Y120)/Y120,0)</f>
        <v>7.4999999999999997E-3</v>
      </c>
      <c r="AD120" s="137">
        <f>SUM(AD105:AD118)</f>
        <v>7</v>
      </c>
      <c r="AE120" s="137">
        <f>SUM(AE105:AE118)</f>
        <v>1216</v>
      </c>
      <c r="AF120" s="164">
        <f>IFERROR((AE120-AB120)/AB120,0)</f>
        <v>5.7899090157154673E-3</v>
      </c>
      <c r="AG120" s="137">
        <f>SUM(AG105:AG118)</f>
        <v>6</v>
      </c>
      <c r="AH120" s="137">
        <f>SUM(AH105:AH118)</f>
        <v>1222</v>
      </c>
      <c r="AI120" s="165">
        <f>IFERROR((AH120-AE120)/AE120,0)</f>
        <v>4.9342105263157892E-3</v>
      </c>
      <c r="AJ120" s="137">
        <f>SUM(AJ105:AJ118)</f>
        <v>6</v>
      </c>
      <c r="AK120" s="137">
        <f>SUM(AK105:AK118)</f>
        <v>1228</v>
      </c>
      <c r="AL120" s="149">
        <f>IFERROR((AK120-AH120)/AH120,0)</f>
        <v>4.9099836333878887E-3</v>
      </c>
      <c r="AM120" s="137">
        <f>SUM(AM105:AM118)</f>
        <v>52</v>
      </c>
      <c r="AN120" s="153">
        <f t="shared" ref="AN120" si="192">IFERROR((AK120/Y120)^(1/4)-1,0)</f>
        <v>5.7829754472720207E-3</v>
      </c>
    </row>
    <row r="122" spans="1:40" ht="15.6">
      <c r="B122" s="332" t="s">
        <v>99</v>
      </c>
      <c r="C122" s="332"/>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32"/>
      <c r="AN122" s="332"/>
    </row>
    <row r="123" spans="1:40" ht="5.45" customHeight="1" outlineLevel="1">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row>
    <row r="124" spans="1:40" outlineLevel="1">
      <c r="B124" s="359"/>
      <c r="C124" s="344" t="s">
        <v>93</v>
      </c>
      <c r="D124" s="347" t="s">
        <v>106</v>
      </c>
      <c r="E124" s="348"/>
      <c r="F124" s="348"/>
      <c r="G124" s="348"/>
      <c r="H124" s="348"/>
      <c r="I124" s="348"/>
      <c r="J124" s="348"/>
      <c r="K124" s="348"/>
      <c r="L124" s="348"/>
      <c r="M124" s="348"/>
      <c r="N124" s="348"/>
      <c r="O124" s="348"/>
      <c r="P124" s="348"/>
      <c r="Q124" s="348"/>
      <c r="R124" s="369"/>
      <c r="S124" s="370"/>
      <c r="T124" s="371"/>
      <c r="U124" s="355" t="str">
        <f xml:space="preserve"> D125&amp;" - "&amp;R125</f>
        <v>2019 - 2023</v>
      </c>
      <c r="V124" s="367"/>
      <c r="X124" s="347" t="s">
        <v>107</v>
      </c>
      <c r="Y124" s="348"/>
      <c r="Z124" s="348"/>
      <c r="AA124" s="348"/>
      <c r="AB124" s="348"/>
      <c r="AC124" s="348"/>
      <c r="AD124" s="348"/>
      <c r="AE124" s="348"/>
      <c r="AF124" s="348"/>
      <c r="AG124" s="348"/>
      <c r="AH124" s="348"/>
      <c r="AI124" s="348"/>
      <c r="AJ124" s="348"/>
      <c r="AK124" s="348"/>
      <c r="AL124" s="348"/>
      <c r="AM124" s="348"/>
      <c r="AN124" s="349"/>
    </row>
    <row r="125" spans="1:40" outlineLevel="1">
      <c r="B125" s="360"/>
      <c r="C125" s="345"/>
      <c r="D125" s="347">
        <f>$C$3-5</f>
        <v>2019</v>
      </c>
      <c r="E125" s="349"/>
      <c r="F125" s="348">
        <f>$C$3-4</f>
        <v>2020</v>
      </c>
      <c r="G125" s="348"/>
      <c r="H125" s="348"/>
      <c r="I125" s="347">
        <f>$C$3-3</f>
        <v>2021</v>
      </c>
      <c r="J125" s="348"/>
      <c r="K125" s="349"/>
      <c r="L125" s="347">
        <f>$C$3-2</f>
        <v>2022</v>
      </c>
      <c r="M125" s="348"/>
      <c r="N125" s="349"/>
      <c r="O125" s="347" t="str">
        <f>$C$3-1&amp;""&amp;" ("&amp;"Σεπ"&amp;")"</f>
        <v>2023 (Σεπ)</v>
      </c>
      <c r="P125" s="348"/>
      <c r="Q125" s="349"/>
      <c r="R125" s="347">
        <f>$C$3-1</f>
        <v>2023</v>
      </c>
      <c r="S125" s="348"/>
      <c r="T125" s="349"/>
      <c r="U125" s="357"/>
      <c r="V125" s="368"/>
      <c r="X125" s="347">
        <f>$C$3</f>
        <v>2024</v>
      </c>
      <c r="Y125" s="348"/>
      <c r="Z125" s="349"/>
      <c r="AA125" s="348">
        <f>$C$3+1</f>
        <v>2025</v>
      </c>
      <c r="AB125" s="348"/>
      <c r="AC125" s="348"/>
      <c r="AD125" s="347">
        <f>$C$3+2</f>
        <v>2026</v>
      </c>
      <c r="AE125" s="348"/>
      <c r="AF125" s="349"/>
      <c r="AG125" s="348">
        <f>$C$3+3</f>
        <v>2027</v>
      </c>
      <c r="AH125" s="348"/>
      <c r="AI125" s="348"/>
      <c r="AJ125" s="347">
        <f>$C$3+4</f>
        <v>2028</v>
      </c>
      <c r="AK125" s="348"/>
      <c r="AL125" s="349"/>
      <c r="AM125" s="337" t="str">
        <f>X125&amp;" - "&amp;AJ125</f>
        <v>2024 - 2028</v>
      </c>
      <c r="AN125" s="363"/>
    </row>
    <row r="126" spans="1:40" ht="29.1" outlineLevel="1">
      <c r="B126" s="361"/>
      <c r="C126" s="346"/>
      <c r="D126" s="54" t="s">
        <v>108</v>
      </c>
      <c r="E126" s="55" t="s">
        <v>109</v>
      </c>
      <c r="F126" s="54" t="s">
        <v>108</v>
      </c>
      <c r="G126" s="9" t="s">
        <v>109</v>
      </c>
      <c r="H126" s="55" t="s">
        <v>110</v>
      </c>
      <c r="I126" s="54" t="s">
        <v>108</v>
      </c>
      <c r="J126" s="9" t="s">
        <v>109</v>
      </c>
      <c r="K126" s="55" t="s">
        <v>110</v>
      </c>
      <c r="L126" s="54" t="s">
        <v>108</v>
      </c>
      <c r="M126" s="9" t="s">
        <v>109</v>
      </c>
      <c r="N126" s="55" t="s">
        <v>110</v>
      </c>
      <c r="O126" s="54" t="s">
        <v>108</v>
      </c>
      <c r="P126" s="9" t="s">
        <v>109</v>
      </c>
      <c r="Q126" s="55" t="s">
        <v>110</v>
      </c>
      <c r="R126" s="54" t="s">
        <v>108</v>
      </c>
      <c r="S126" s="9" t="s">
        <v>109</v>
      </c>
      <c r="T126" s="55" t="s">
        <v>110</v>
      </c>
      <c r="U126" s="9" t="s">
        <v>111</v>
      </c>
      <c r="V126" s="281" t="s">
        <v>112</v>
      </c>
      <c r="X126" s="54" t="s">
        <v>108</v>
      </c>
      <c r="Y126" s="9" t="s">
        <v>109</v>
      </c>
      <c r="Z126" s="55" t="s">
        <v>110</v>
      </c>
      <c r="AA126" s="54" t="s">
        <v>108</v>
      </c>
      <c r="AB126" s="9" t="s">
        <v>109</v>
      </c>
      <c r="AC126" s="55" t="s">
        <v>110</v>
      </c>
      <c r="AD126" s="54" t="s">
        <v>108</v>
      </c>
      <c r="AE126" s="9" t="s">
        <v>109</v>
      </c>
      <c r="AF126" s="55" t="s">
        <v>110</v>
      </c>
      <c r="AG126" s="54" t="s">
        <v>108</v>
      </c>
      <c r="AH126" s="9" t="s">
        <v>109</v>
      </c>
      <c r="AI126" s="55" t="s">
        <v>110</v>
      </c>
      <c r="AJ126" s="54" t="s">
        <v>108</v>
      </c>
      <c r="AK126" s="9" t="s">
        <v>109</v>
      </c>
      <c r="AL126" s="55" t="s">
        <v>110</v>
      </c>
      <c r="AM126" s="9" t="s">
        <v>111</v>
      </c>
      <c r="AN126" s="281" t="s">
        <v>112</v>
      </c>
    </row>
    <row r="127" spans="1:40" outlineLevel="1">
      <c r="B127" s="40" t="s">
        <v>74</v>
      </c>
      <c r="C127" s="52" t="s">
        <v>94</v>
      </c>
      <c r="D127" s="58">
        <v>0</v>
      </c>
      <c r="E127" s="59">
        <v>0</v>
      </c>
      <c r="F127" s="59">
        <v>0</v>
      </c>
      <c r="G127" s="132">
        <f t="shared" ref="G127" si="193">E127+F127</f>
        <v>0</v>
      </c>
      <c r="H127" s="168">
        <f t="shared" ref="H127" si="194">IFERROR((G127-E127)/E127,0)</f>
        <v>0</v>
      </c>
      <c r="I127" s="58">
        <v>0</v>
      </c>
      <c r="J127" s="132">
        <f>G127+I127</f>
        <v>0</v>
      </c>
      <c r="K127" s="157">
        <f>IFERROR((J127-G127)/G127,0)</f>
        <v>0</v>
      </c>
      <c r="L127" s="58">
        <v>0</v>
      </c>
      <c r="M127" s="132">
        <f>J127+L127</f>
        <v>0</v>
      </c>
      <c r="N127" s="168">
        <f>IFERROR((M127-J127)/J127,0)</f>
        <v>0</v>
      </c>
      <c r="O127" s="58">
        <v>0</v>
      </c>
      <c r="P127" s="127"/>
      <c r="Q127" s="127"/>
      <c r="R127" s="58">
        <v>0</v>
      </c>
      <c r="S127" s="132">
        <f>M127+R127</f>
        <v>0</v>
      </c>
      <c r="T127" s="157">
        <f>IFERROR((S127-M127)/M127,0)</f>
        <v>0</v>
      </c>
      <c r="U127" s="163">
        <f t="shared" ref="U127" si="195">D127+F127+I127+L127+R127</f>
        <v>0</v>
      </c>
      <c r="V127" s="153">
        <f t="shared" ref="V127" si="196">IFERROR((S127/E127)^(1/4)-1,0)</f>
        <v>0</v>
      </c>
      <c r="X127" s="58">
        <v>0</v>
      </c>
      <c r="Y127" s="132">
        <f t="shared" ref="Y127" si="197">S127+X127</f>
        <v>0</v>
      </c>
      <c r="Z127" s="157">
        <f t="shared" ref="Z127" si="198">IFERROR((Y127-S127)/S127,0)</f>
        <v>0</v>
      </c>
      <c r="AA127" s="58">
        <v>0</v>
      </c>
      <c r="AB127" s="132">
        <f>Y127+AA127</f>
        <v>0</v>
      </c>
      <c r="AC127" s="168">
        <f>IFERROR((AB127-Y127)/Y127,0)</f>
        <v>0</v>
      </c>
      <c r="AD127" s="58">
        <v>0</v>
      </c>
      <c r="AE127" s="132">
        <f>AB127+AD127</f>
        <v>0</v>
      </c>
      <c r="AF127" s="157">
        <f>IFERROR((AE127-AB127)/AB127,0)</f>
        <v>0</v>
      </c>
      <c r="AG127" s="58">
        <v>0</v>
      </c>
      <c r="AH127" s="132">
        <f>AE127+AG127</f>
        <v>0</v>
      </c>
      <c r="AI127" s="168">
        <f>IFERROR((AH127-AE127)/AE127,0)</f>
        <v>0</v>
      </c>
      <c r="AJ127" s="58">
        <v>0</v>
      </c>
      <c r="AK127" s="132">
        <f>AH127+AJ127</f>
        <v>0</v>
      </c>
      <c r="AL127" s="157">
        <f>IFERROR((AK127-AH127)/AH127,0)</f>
        <v>0</v>
      </c>
      <c r="AM127" s="152">
        <f>X127+AA127+AD127+AG127+AJ127</f>
        <v>0</v>
      </c>
      <c r="AN127" s="153">
        <f>IFERROR((AK127/Y127)^(1/4)-1,0)</f>
        <v>0</v>
      </c>
    </row>
    <row r="128" spans="1:40" outlineLevel="1">
      <c r="B128" s="40" t="s">
        <v>75</v>
      </c>
      <c r="C128" s="52" t="s">
        <v>94</v>
      </c>
      <c r="D128" s="58">
        <v>1</v>
      </c>
      <c r="E128" s="59">
        <v>28</v>
      </c>
      <c r="F128" s="59">
        <v>-4</v>
      </c>
      <c r="G128" s="132">
        <f t="shared" ref="G128:G140" si="199">E128+F128</f>
        <v>24</v>
      </c>
      <c r="H128" s="168">
        <f t="shared" ref="H128:H140" si="200">IFERROR((G128-E128)/E128,0)</f>
        <v>-0.14285714285714285</v>
      </c>
      <c r="I128" s="58">
        <v>1</v>
      </c>
      <c r="J128" s="132">
        <f t="shared" ref="J128:J140" si="201">G128+I128</f>
        <v>25</v>
      </c>
      <c r="K128" s="157">
        <f t="shared" ref="K128:K140" si="202">IFERROR((J128-G128)/G128,0)</f>
        <v>4.1666666666666664E-2</v>
      </c>
      <c r="L128" s="58">
        <v>2</v>
      </c>
      <c r="M128" s="132">
        <f t="shared" ref="M128:M140" si="203">J128+L128</f>
        <v>27</v>
      </c>
      <c r="N128" s="168">
        <f t="shared" ref="N128:N140" si="204">IFERROR((M128-J128)/J128,0)</f>
        <v>0.08</v>
      </c>
      <c r="O128" s="58">
        <v>0</v>
      </c>
      <c r="P128" s="127"/>
      <c r="Q128" s="127"/>
      <c r="R128" s="58">
        <v>0</v>
      </c>
      <c r="S128" s="132">
        <f t="shared" ref="S128:S140" si="205">M128+R128</f>
        <v>27</v>
      </c>
      <c r="T128" s="157">
        <f t="shared" ref="T128:T140" si="206">IFERROR((S128-M128)/M128,0)</f>
        <v>0</v>
      </c>
      <c r="U128" s="163">
        <f t="shared" ref="U128:U140" si="207">D128+F128+I128+L128+R128</f>
        <v>0</v>
      </c>
      <c r="V128" s="153">
        <f t="shared" ref="V128:V140" si="208">IFERROR((S128/E128)^(1/4)-1,0)</f>
        <v>-9.0507045958578836E-3</v>
      </c>
      <c r="X128" s="58">
        <v>0</v>
      </c>
      <c r="Y128" s="132">
        <f t="shared" ref="Y128:Y140" si="209">S128+X128</f>
        <v>27</v>
      </c>
      <c r="Z128" s="157">
        <f t="shared" ref="Z128:Z140" si="210">IFERROR((Y128-S128)/S128,0)</f>
        <v>0</v>
      </c>
      <c r="AA128" s="58">
        <v>1</v>
      </c>
      <c r="AB128" s="132">
        <f t="shared" ref="AB128:AB140" si="211">Y128+AA128</f>
        <v>28</v>
      </c>
      <c r="AC128" s="168">
        <f t="shared" ref="AC128:AC140" si="212">IFERROR((AB128-Y128)/Y128,0)</f>
        <v>3.7037037037037035E-2</v>
      </c>
      <c r="AD128" s="58">
        <v>1</v>
      </c>
      <c r="AE128" s="132">
        <f t="shared" ref="AE128:AE140" si="213">AB128+AD128</f>
        <v>29</v>
      </c>
      <c r="AF128" s="157">
        <f t="shared" ref="AF128:AF140" si="214">IFERROR((AE128-AB128)/AB128,0)</f>
        <v>3.5714285714285712E-2</v>
      </c>
      <c r="AG128" s="58">
        <v>1</v>
      </c>
      <c r="AH128" s="132">
        <f t="shared" ref="AH128:AH140" si="215">AE128+AG128</f>
        <v>30</v>
      </c>
      <c r="AI128" s="168">
        <f t="shared" ref="AI128:AI140" si="216">IFERROR((AH128-AE128)/AE128,0)</f>
        <v>3.4482758620689655E-2</v>
      </c>
      <c r="AJ128" s="58">
        <v>1</v>
      </c>
      <c r="AK128" s="132">
        <f t="shared" ref="AK128:AK140" si="217">AH128+AJ128</f>
        <v>31</v>
      </c>
      <c r="AL128" s="157">
        <f t="shared" ref="AL128:AL140" si="218">IFERROR((AK128-AH128)/AH128,0)</f>
        <v>3.3333333333333333E-2</v>
      </c>
      <c r="AM128" s="152">
        <f t="shared" ref="AM128:AM140" si="219">X128+AA128+AD128+AG128+AJ128</f>
        <v>4</v>
      </c>
      <c r="AN128" s="153">
        <f t="shared" ref="AN128:AN140" si="220">IFERROR((AK128/Y128)^(1/4)-1,0)</f>
        <v>3.5140933023827259E-2</v>
      </c>
    </row>
    <row r="129" spans="1:40" outlineLevel="1">
      <c r="B129" s="40" t="s">
        <v>76</v>
      </c>
      <c r="C129" s="52" t="s">
        <v>94</v>
      </c>
      <c r="D129" s="58">
        <v>0</v>
      </c>
      <c r="E129" s="59">
        <v>0</v>
      </c>
      <c r="F129" s="59">
        <v>0</v>
      </c>
      <c r="G129" s="132">
        <f t="shared" si="199"/>
        <v>0</v>
      </c>
      <c r="H129" s="168">
        <f t="shared" si="200"/>
        <v>0</v>
      </c>
      <c r="I129" s="58">
        <v>0</v>
      </c>
      <c r="J129" s="132">
        <f t="shared" si="201"/>
        <v>0</v>
      </c>
      <c r="K129" s="157">
        <f t="shared" si="202"/>
        <v>0</v>
      </c>
      <c r="L129" s="58">
        <v>0</v>
      </c>
      <c r="M129" s="132">
        <f t="shared" si="203"/>
        <v>0</v>
      </c>
      <c r="N129" s="168">
        <f t="shared" si="204"/>
        <v>0</v>
      </c>
      <c r="O129" s="58">
        <v>0</v>
      </c>
      <c r="P129" s="127"/>
      <c r="Q129" s="127"/>
      <c r="R129" s="58">
        <v>0</v>
      </c>
      <c r="S129" s="132">
        <f t="shared" si="205"/>
        <v>0</v>
      </c>
      <c r="T129" s="157">
        <f t="shared" si="206"/>
        <v>0</v>
      </c>
      <c r="U129" s="163">
        <f t="shared" si="207"/>
        <v>0</v>
      </c>
      <c r="V129" s="153">
        <f t="shared" si="208"/>
        <v>0</v>
      </c>
      <c r="X129" s="58">
        <v>0</v>
      </c>
      <c r="Y129" s="132">
        <f t="shared" si="209"/>
        <v>0</v>
      </c>
      <c r="Z129" s="157">
        <f t="shared" si="210"/>
        <v>0</v>
      </c>
      <c r="AA129" s="58">
        <v>0</v>
      </c>
      <c r="AB129" s="132">
        <f t="shared" si="211"/>
        <v>0</v>
      </c>
      <c r="AC129" s="168">
        <f t="shared" si="212"/>
        <v>0</v>
      </c>
      <c r="AD129" s="58">
        <v>0</v>
      </c>
      <c r="AE129" s="132">
        <f t="shared" si="213"/>
        <v>0</v>
      </c>
      <c r="AF129" s="157">
        <f t="shared" si="214"/>
        <v>0</v>
      </c>
      <c r="AG129" s="58">
        <v>0</v>
      </c>
      <c r="AH129" s="132">
        <f t="shared" si="215"/>
        <v>0</v>
      </c>
      <c r="AI129" s="168">
        <f t="shared" si="216"/>
        <v>0</v>
      </c>
      <c r="AJ129" s="58">
        <v>0</v>
      </c>
      <c r="AK129" s="132">
        <f t="shared" si="217"/>
        <v>0</v>
      </c>
      <c r="AL129" s="157">
        <f t="shared" si="218"/>
        <v>0</v>
      </c>
      <c r="AM129" s="152">
        <f t="shared" si="219"/>
        <v>0</v>
      </c>
      <c r="AN129" s="153">
        <f t="shared" si="220"/>
        <v>0</v>
      </c>
    </row>
    <row r="130" spans="1:40" outlineLevel="1">
      <c r="B130" s="40" t="s">
        <v>77</v>
      </c>
      <c r="C130" s="52" t="s">
        <v>94</v>
      </c>
      <c r="D130" s="58">
        <v>0</v>
      </c>
      <c r="E130" s="59">
        <v>0</v>
      </c>
      <c r="F130" s="59">
        <v>0</v>
      </c>
      <c r="G130" s="132">
        <f t="shared" si="199"/>
        <v>0</v>
      </c>
      <c r="H130" s="168">
        <f t="shared" si="200"/>
        <v>0</v>
      </c>
      <c r="I130" s="58">
        <v>0</v>
      </c>
      <c r="J130" s="132">
        <f t="shared" si="201"/>
        <v>0</v>
      </c>
      <c r="K130" s="157">
        <f t="shared" si="202"/>
        <v>0</v>
      </c>
      <c r="L130" s="58">
        <v>0</v>
      </c>
      <c r="M130" s="132">
        <f t="shared" si="203"/>
        <v>0</v>
      </c>
      <c r="N130" s="168">
        <f t="shared" si="204"/>
        <v>0</v>
      </c>
      <c r="O130" s="58">
        <v>0</v>
      </c>
      <c r="P130" s="127"/>
      <c r="Q130" s="127"/>
      <c r="R130" s="58">
        <v>0</v>
      </c>
      <c r="S130" s="132">
        <f t="shared" si="205"/>
        <v>0</v>
      </c>
      <c r="T130" s="157">
        <f t="shared" si="206"/>
        <v>0</v>
      </c>
      <c r="U130" s="163">
        <f t="shared" si="207"/>
        <v>0</v>
      </c>
      <c r="V130" s="153">
        <f t="shared" si="208"/>
        <v>0</v>
      </c>
      <c r="X130" s="58">
        <v>0</v>
      </c>
      <c r="Y130" s="132">
        <f t="shared" si="209"/>
        <v>0</v>
      </c>
      <c r="Z130" s="157">
        <f t="shared" si="210"/>
        <v>0</v>
      </c>
      <c r="AA130" s="58">
        <v>0</v>
      </c>
      <c r="AB130" s="132">
        <f t="shared" si="211"/>
        <v>0</v>
      </c>
      <c r="AC130" s="168">
        <f t="shared" si="212"/>
        <v>0</v>
      </c>
      <c r="AD130" s="58">
        <v>0</v>
      </c>
      <c r="AE130" s="132">
        <f t="shared" si="213"/>
        <v>0</v>
      </c>
      <c r="AF130" s="157">
        <f t="shared" si="214"/>
        <v>0</v>
      </c>
      <c r="AG130" s="58">
        <v>0</v>
      </c>
      <c r="AH130" s="132">
        <f t="shared" si="215"/>
        <v>0</v>
      </c>
      <c r="AI130" s="168">
        <f t="shared" si="216"/>
        <v>0</v>
      </c>
      <c r="AJ130" s="58">
        <v>0</v>
      </c>
      <c r="AK130" s="132">
        <f t="shared" si="217"/>
        <v>0</v>
      </c>
      <c r="AL130" s="157">
        <f t="shared" si="218"/>
        <v>0</v>
      </c>
      <c r="AM130" s="152">
        <f t="shared" si="219"/>
        <v>0</v>
      </c>
      <c r="AN130" s="153">
        <f t="shared" si="220"/>
        <v>0</v>
      </c>
    </row>
    <row r="131" spans="1:40" outlineLevel="1">
      <c r="B131" s="40" t="s">
        <v>78</v>
      </c>
      <c r="C131" s="52" t="s">
        <v>94</v>
      </c>
      <c r="D131" s="58">
        <v>0</v>
      </c>
      <c r="E131" s="59">
        <v>4</v>
      </c>
      <c r="F131" s="59">
        <v>0</v>
      </c>
      <c r="G131" s="132">
        <f t="shared" si="199"/>
        <v>4</v>
      </c>
      <c r="H131" s="168">
        <f t="shared" si="200"/>
        <v>0</v>
      </c>
      <c r="I131" s="58">
        <v>1</v>
      </c>
      <c r="J131" s="132">
        <f t="shared" si="201"/>
        <v>5</v>
      </c>
      <c r="K131" s="157">
        <f t="shared" si="202"/>
        <v>0.25</v>
      </c>
      <c r="L131" s="58">
        <v>0</v>
      </c>
      <c r="M131" s="132">
        <f t="shared" si="203"/>
        <v>5</v>
      </c>
      <c r="N131" s="168">
        <f t="shared" si="204"/>
        <v>0</v>
      </c>
      <c r="O131" s="58">
        <v>0</v>
      </c>
      <c r="P131" s="127"/>
      <c r="Q131" s="127"/>
      <c r="R131" s="58">
        <v>0</v>
      </c>
      <c r="S131" s="132">
        <f t="shared" si="205"/>
        <v>5</v>
      </c>
      <c r="T131" s="157">
        <f t="shared" si="206"/>
        <v>0</v>
      </c>
      <c r="U131" s="163">
        <f t="shared" si="207"/>
        <v>1</v>
      </c>
      <c r="V131" s="153">
        <f t="shared" si="208"/>
        <v>5.7371263440564091E-2</v>
      </c>
      <c r="X131" s="58">
        <v>0</v>
      </c>
      <c r="Y131" s="132">
        <f t="shared" si="209"/>
        <v>5</v>
      </c>
      <c r="Z131" s="157">
        <f t="shared" si="210"/>
        <v>0</v>
      </c>
      <c r="AA131" s="58">
        <v>0</v>
      </c>
      <c r="AB131" s="132">
        <f t="shared" si="211"/>
        <v>5</v>
      </c>
      <c r="AC131" s="168">
        <f t="shared" si="212"/>
        <v>0</v>
      </c>
      <c r="AD131" s="58">
        <v>0</v>
      </c>
      <c r="AE131" s="132">
        <f t="shared" si="213"/>
        <v>5</v>
      </c>
      <c r="AF131" s="157">
        <f t="shared" si="214"/>
        <v>0</v>
      </c>
      <c r="AG131" s="58">
        <v>0</v>
      </c>
      <c r="AH131" s="132">
        <f t="shared" si="215"/>
        <v>5</v>
      </c>
      <c r="AI131" s="168">
        <f t="shared" si="216"/>
        <v>0</v>
      </c>
      <c r="AJ131" s="58">
        <v>0</v>
      </c>
      <c r="AK131" s="132">
        <f t="shared" si="217"/>
        <v>5</v>
      </c>
      <c r="AL131" s="157">
        <f t="shared" si="218"/>
        <v>0</v>
      </c>
      <c r="AM131" s="152">
        <f t="shared" si="219"/>
        <v>0</v>
      </c>
      <c r="AN131" s="153">
        <f t="shared" si="220"/>
        <v>0</v>
      </c>
    </row>
    <row r="132" spans="1:40" outlineLevel="1">
      <c r="B132" s="40" t="s">
        <v>79</v>
      </c>
      <c r="C132" s="52" t="s">
        <v>94</v>
      </c>
      <c r="D132" s="58">
        <v>0</v>
      </c>
      <c r="E132" s="59">
        <v>0</v>
      </c>
      <c r="F132" s="59">
        <v>0</v>
      </c>
      <c r="G132" s="132">
        <f t="shared" si="199"/>
        <v>0</v>
      </c>
      <c r="H132" s="168">
        <f t="shared" si="200"/>
        <v>0</v>
      </c>
      <c r="I132" s="58">
        <v>0</v>
      </c>
      <c r="J132" s="132">
        <f t="shared" si="201"/>
        <v>0</v>
      </c>
      <c r="K132" s="157">
        <f t="shared" si="202"/>
        <v>0</v>
      </c>
      <c r="L132" s="58">
        <v>0</v>
      </c>
      <c r="M132" s="132">
        <f t="shared" si="203"/>
        <v>0</v>
      </c>
      <c r="N132" s="168">
        <f t="shared" si="204"/>
        <v>0</v>
      </c>
      <c r="O132" s="58">
        <v>0</v>
      </c>
      <c r="P132" s="127"/>
      <c r="Q132" s="127"/>
      <c r="R132" s="58">
        <v>0</v>
      </c>
      <c r="S132" s="132">
        <f t="shared" si="205"/>
        <v>0</v>
      </c>
      <c r="T132" s="157">
        <f t="shared" si="206"/>
        <v>0</v>
      </c>
      <c r="U132" s="163">
        <f t="shared" si="207"/>
        <v>0</v>
      </c>
      <c r="V132" s="153">
        <f t="shared" si="208"/>
        <v>0</v>
      </c>
      <c r="X132" s="58">
        <v>0</v>
      </c>
      <c r="Y132" s="132">
        <f t="shared" si="209"/>
        <v>0</v>
      </c>
      <c r="Z132" s="157">
        <f t="shared" si="210"/>
        <v>0</v>
      </c>
      <c r="AA132" s="58">
        <v>0</v>
      </c>
      <c r="AB132" s="132">
        <f t="shared" si="211"/>
        <v>0</v>
      </c>
      <c r="AC132" s="168">
        <f t="shared" si="212"/>
        <v>0</v>
      </c>
      <c r="AD132" s="58">
        <v>0</v>
      </c>
      <c r="AE132" s="132">
        <f t="shared" si="213"/>
        <v>0</v>
      </c>
      <c r="AF132" s="157">
        <f t="shared" si="214"/>
        <v>0</v>
      </c>
      <c r="AG132" s="58">
        <v>0</v>
      </c>
      <c r="AH132" s="132">
        <f t="shared" si="215"/>
        <v>0</v>
      </c>
      <c r="AI132" s="168">
        <f t="shared" si="216"/>
        <v>0</v>
      </c>
      <c r="AJ132" s="58">
        <v>0</v>
      </c>
      <c r="AK132" s="132">
        <f t="shared" si="217"/>
        <v>0</v>
      </c>
      <c r="AL132" s="157">
        <f t="shared" si="218"/>
        <v>0</v>
      </c>
      <c r="AM132" s="152">
        <f t="shared" si="219"/>
        <v>0</v>
      </c>
      <c r="AN132" s="153">
        <f t="shared" si="220"/>
        <v>0</v>
      </c>
    </row>
    <row r="133" spans="1:40" outlineLevel="1">
      <c r="B133" s="40" t="s">
        <v>80</v>
      </c>
      <c r="C133" s="52" t="s">
        <v>94</v>
      </c>
      <c r="D133" s="58">
        <v>0</v>
      </c>
      <c r="E133" s="59">
        <v>0</v>
      </c>
      <c r="F133" s="59">
        <v>0</v>
      </c>
      <c r="G133" s="132">
        <f t="shared" si="199"/>
        <v>0</v>
      </c>
      <c r="H133" s="168">
        <f t="shared" si="200"/>
        <v>0</v>
      </c>
      <c r="I133" s="58">
        <v>0</v>
      </c>
      <c r="J133" s="132">
        <f t="shared" si="201"/>
        <v>0</v>
      </c>
      <c r="K133" s="157">
        <f t="shared" si="202"/>
        <v>0</v>
      </c>
      <c r="L133" s="58">
        <v>0</v>
      </c>
      <c r="M133" s="132">
        <f t="shared" si="203"/>
        <v>0</v>
      </c>
      <c r="N133" s="168">
        <f t="shared" si="204"/>
        <v>0</v>
      </c>
      <c r="O133" s="58">
        <v>0</v>
      </c>
      <c r="P133" s="127"/>
      <c r="Q133" s="127"/>
      <c r="R133" s="58">
        <v>0</v>
      </c>
      <c r="S133" s="132">
        <f t="shared" si="205"/>
        <v>0</v>
      </c>
      <c r="T133" s="157">
        <f t="shared" si="206"/>
        <v>0</v>
      </c>
      <c r="U133" s="163">
        <f t="shared" si="207"/>
        <v>0</v>
      </c>
      <c r="V133" s="153">
        <f t="shared" si="208"/>
        <v>0</v>
      </c>
      <c r="X133" s="58">
        <v>0</v>
      </c>
      <c r="Y133" s="132">
        <f t="shared" si="209"/>
        <v>0</v>
      </c>
      <c r="Z133" s="157">
        <f t="shared" si="210"/>
        <v>0</v>
      </c>
      <c r="AA133" s="58">
        <v>0</v>
      </c>
      <c r="AB133" s="132">
        <f t="shared" si="211"/>
        <v>0</v>
      </c>
      <c r="AC133" s="168">
        <f t="shared" si="212"/>
        <v>0</v>
      </c>
      <c r="AD133" s="58">
        <v>0</v>
      </c>
      <c r="AE133" s="132">
        <f t="shared" si="213"/>
        <v>0</v>
      </c>
      <c r="AF133" s="157">
        <f t="shared" si="214"/>
        <v>0</v>
      </c>
      <c r="AG133" s="58">
        <v>0</v>
      </c>
      <c r="AH133" s="132">
        <f t="shared" si="215"/>
        <v>0</v>
      </c>
      <c r="AI133" s="168">
        <f t="shared" si="216"/>
        <v>0</v>
      </c>
      <c r="AJ133" s="58">
        <v>0</v>
      </c>
      <c r="AK133" s="132">
        <f t="shared" si="217"/>
        <v>0</v>
      </c>
      <c r="AL133" s="157">
        <f t="shared" si="218"/>
        <v>0</v>
      </c>
      <c r="AM133" s="152">
        <f t="shared" si="219"/>
        <v>0</v>
      </c>
      <c r="AN133" s="153">
        <f t="shared" si="220"/>
        <v>0</v>
      </c>
    </row>
    <row r="134" spans="1:40" outlineLevel="1">
      <c r="B134" s="40" t="s">
        <v>81</v>
      </c>
      <c r="C134" s="52" t="s">
        <v>94</v>
      </c>
      <c r="D134" s="58">
        <v>0</v>
      </c>
      <c r="E134" s="59">
        <v>0</v>
      </c>
      <c r="F134" s="59">
        <v>0</v>
      </c>
      <c r="G134" s="132">
        <f t="shared" si="199"/>
        <v>0</v>
      </c>
      <c r="H134" s="168">
        <f t="shared" si="200"/>
        <v>0</v>
      </c>
      <c r="I134" s="58">
        <v>0</v>
      </c>
      <c r="J134" s="132">
        <f t="shared" si="201"/>
        <v>0</v>
      </c>
      <c r="K134" s="157">
        <f t="shared" si="202"/>
        <v>0</v>
      </c>
      <c r="L134" s="58">
        <v>0</v>
      </c>
      <c r="M134" s="132">
        <f t="shared" si="203"/>
        <v>0</v>
      </c>
      <c r="N134" s="168">
        <f t="shared" si="204"/>
        <v>0</v>
      </c>
      <c r="O134" s="58">
        <v>0</v>
      </c>
      <c r="P134" s="127"/>
      <c r="Q134" s="127"/>
      <c r="R134" s="58">
        <v>0</v>
      </c>
      <c r="S134" s="132">
        <f t="shared" si="205"/>
        <v>0</v>
      </c>
      <c r="T134" s="157">
        <f t="shared" si="206"/>
        <v>0</v>
      </c>
      <c r="U134" s="163">
        <f t="shared" si="207"/>
        <v>0</v>
      </c>
      <c r="V134" s="153">
        <f t="shared" si="208"/>
        <v>0</v>
      </c>
      <c r="X134" s="58">
        <v>0</v>
      </c>
      <c r="Y134" s="132">
        <f t="shared" si="209"/>
        <v>0</v>
      </c>
      <c r="Z134" s="157">
        <f t="shared" si="210"/>
        <v>0</v>
      </c>
      <c r="AA134" s="58">
        <v>0</v>
      </c>
      <c r="AB134" s="132">
        <f t="shared" si="211"/>
        <v>0</v>
      </c>
      <c r="AC134" s="168">
        <f t="shared" si="212"/>
        <v>0</v>
      </c>
      <c r="AD134" s="58">
        <v>0</v>
      </c>
      <c r="AE134" s="132">
        <f t="shared" si="213"/>
        <v>0</v>
      </c>
      <c r="AF134" s="157">
        <f t="shared" si="214"/>
        <v>0</v>
      </c>
      <c r="AG134" s="58">
        <v>0</v>
      </c>
      <c r="AH134" s="132">
        <f t="shared" si="215"/>
        <v>0</v>
      </c>
      <c r="AI134" s="168">
        <f t="shared" si="216"/>
        <v>0</v>
      </c>
      <c r="AJ134" s="58">
        <v>0</v>
      </c>
      <c r="AK134" s="132">
        <f t="shared" si="217"/>
        <v>0</v>
      </c>
      <c r="AL134" s="157">
        <f t="shared" si="218"/>
        <v>0</v>
      </c>
      <c r="AM134" s="152">
        <f t="shared" si="219"/>
        <v>0</v>
      </c>
      <c r="AN134" s="153">
        <f t="shared" si="220"/>
        <v>0</v>
      </c>
    </row>
    <row r="135" spans="1:40" s="43" customFormat="1" outlineLevel="1">
      <c r="A135"/>
      <c r="B135" s="40" t="s">
        <v>82</v>
      </c>
      <c r="C135" s="52" t="s">
        <v>94</v>
      </c>
      <c r="D135" s="58">
        <v>0</v>
      </c>
      <c r="E135" s="59">
        <v>1</v>
      </c>
      <c r="F135" s="59">
        <v>0</v>
      </c>
      <c r="G135" s="132">
        <f t="shared" si="199"/>
        <v>1</v>
      </c>
      <c r="H135" s="168">
        <f t="shared" si="200"/>
        <v>0</v>
      </c>
      <c r="I135" s="58">
        <v>0</v>
      </c>
      <c r="J135" s="132">
        <f t="shared" si="201"/>
        <v>1</v>
      </c>
      <c r="K135" s="157">
        <f t="shared" si="202"/>
        <v>0</v>
      </c>
      <c r="L135" s="58">
        <v>0</v>
      </c>
      <c r="M135" s="132">
        <f t="shared" si="203"/>
        <v>1</v>
      </c>
      <c r="N135" s="168">
        <f t="shared" si="204"/>
        <v>0</v>
      </c>
      <c r="O135" s="58">
        <v>0</v>
      </c>
      <c r="P135" s="127"/>
      <c r="Q135" s="127"/>
      <c r="R135" s="58">
        <v>0</v>
      </c>
      <c r="S135" s="132">
        <f t="shared" si="205"/>
        <v>1</v>
      </c>
      <c r="T135" s="157">
        <f t="shared" si="206"/>
        <v>0</v>
      </c>
      <c r="U135" s="163">
        <f t="shared" si="207"/>
        <v>0</v>
      </c>
      <c r="V135" s="153">
        <f t="shared" si="208"/>
        <v>0</v>
      </c>
      <c r="W135"/>
      <c r="X135" s="58">
        <v>0</v>
      </c>
      <c r="Y135" s="132">
        <f t="shared" si="209"/>
        <v>1</v>
      </c>
      <c r="Z135" s="157">
        <f t="shared" si="210"/>
        <v>0</v>
      </c>
      <c r="AA135" s="58">
        <v>0</v>
      </c>
      <c r="AB135" s="132">
        <f t="shared" si="211"/>
        <v>1</v>
      </c>
      <c r="AC135" s="168">
        <f t="shared" si="212"/>
        <v>0</v>
      </c>
      <c r="AD135" s="58">
        <v>0</v>
      </c>
      <c r="AE135" s="132">
        <f t="shared" si="213"/>
        <v>1</v>
      </c>
      <c r="AF135" s="157">
        <f t="shared" si="214"/>
        <v>0</v>
      </c>
      <c r="AG135" s="58">
        <v>0</v>
      </c>
      <c r="AH135" s="132">
        <f t="shared" si="215"/>
        <v>1</v>
      </c>
      <c r="AI135" s="168">
        <f t="shared" si="216"/>
        <v>0</v>
      </c>
      <c r="AJ135" s="58">
        <v>0</v>
      </c>
      <c r="AK135" s="132">
        <f t="shared" si="217"/>
        <v>1</v>
      </c>
      <c r="AL135" s="157">
        <f t="shared" si="218"/>
        <v>0</v>
      </c>
      <c r="AM135" s="152">
        <f t="shared" si="219"/>
        <v>0</v>
      </c>
      <c r="AN135" s="153">
        <f t="shared" si="220"/>
        <v>0</v>
      </c>
    </row>
    <row r="136" spans="1:40" s="43" customFormat="1" outlineLevel="1">
      <c r="A136"/>
      <c r="B136" s="40" t="s">
        <v>83</v>
      </c>
      <c r="C136" s="52" t="s">
        <v>94</v>
      </c>
      <c r="D136" s="58">
        <v>0</v>
      </c>
      <c r="E136" s="59">
        <v>0</v>
      </c>
      <c r="F136" s="59">
        <v>0</v>
      </c>
      <c r="G136" s="132">
        <f t="shared" si="199"/>
        <v>0</v>
      </c>
      <c r="H136" s="168">
        <f t="shared" si="200"/>
        <v>0</v>
      </c>
      <c r="I136" s="58">
        <v>0</v>
      </c>
      <c r="J136" s="132">
        <f t="shared" si="201"/>
        <v>0</v>
      </c>
      <c r="K136" s="157">
        <f t="shared" si="202"/>
        <v>0</v>
      </c>
      <c r="L136" s="58">
        <v>0</v>
      </c>
      <c r="M136" s="132">
        <f t="shared" si="203"/>
        <v>0</v>
      </c>
      <c r="N136" s="168">
        <f t="shared" si="204"/>
        <v>0</v>
      </c>
      <c r="O136" s="58">
        <v>0</v>
      </c>
      <c r="P136" s="127"/>
      <c r="Q136" s="127"/>
      <c r="R136" s="58">
        <v>0</v>
      </c>
      <c r="S136" s="132">
        <f t="shared" si="205"/>
        <v>0</v>
      </c>
      <c r="T136" s="157">
        <f t="shared" si="206"/>
        <v>0</v>
      </c>
      <c r="U136" s="163">
        <f t="shared" si="207"/>
        <v>0</v>
      </c>
      <c r="V136" s="153">
        <f t="shared" si="208"/>
        <v>0</v>
      </c>
      <c r="W136"/>
      <c r="X136" s="58">
        <v>0</v>
      </c>
      <c r="Y136" s="132">
        <f t="shared" si="209"/>
        <v>0</v>
      </c>
      <c r="Z136" s="157">
        <f t="shared" si="210"/>
        <v>0</v>
      </c>
      <c r="AA136" s="58">
        <v>0</v>
      </c>
      <c r="AB136" s="132">
        <f t="shared" si="211"/>
        <v>0</v>
      </c>
      <c r="AC136" s="168">
        <f t="shared" si="212"/>
        <v>0</v>
      </c>
      <c r="AD136" s="58">
        <v>0</v>
      </c>
      <c r="AE136" s="132">
        <f t="shared" si="213"/>
        <v>0</v>
      </c>
      <c r="AF136" s="157">
        <f t="shared" si="214"/>
        <v>0</v>
      </c>
      <c r="AG136" s="58">
        <v>0</v>
      </c>
      <c r="AH136" s="132">
        <f t="shared" si="215"/>
        <v>0</v>
      </c>
      <c r="AI136" s="168">
        <f t="shared" si="216"/>
        <v>0</v>
      </c>
      <c r="AJ136" s="58">
        <v>0</v>
      </c>
      <c r="AK136" s="132">
        <f t="shared" si="217"/>
        <v>0</v>
      </c>
      <c r="AL136" s="157">
        <f t="shared" si="218"/>
        <v>0</v>
      </c>
      <c r="AM136" s="152">
        <f t="shared" si="219"/>
        <v>0</v>
      </c>
      <c r="AN136" s="153">
        <f t="shared" si="220"/>
        <v>0</v>
      </c>
    </row>
    <row r="137" spans="1:40" outlineLevel="1">
      <c r="B137" s="40" t="s">
        <v>84</v>
      </c>
      <c r="C137" s="52" t="s">
        <v>94</v>
      </c>
      <c r="D137" s="58">
        <v>0</v>
      </c>
      <c r="E137" s="59">
        <v>3</v>
      </c>
      <c r="F137" s="59">
        <v>0</v>
      </c>
      <c r="G137" s="132">
        <f t="shared" si="199"/>
        <v>3</v>
      </c>
      <c r="H137" s="168">
        <f t="shared" si="200"/>
        <v>0</v>
      </c>
      <c r="I137" s="58">
        <v>0</v>
      </c>
      <c r="J137" s="132">
        <f t="shared" si="201"/>
        <v>3</v>
      </c>
      <c r="K137" s="157">
        <f t="shared" si="202"/>
        <v>0</v>
      </c>
      <c r="L137" s="58">
        <v>-1</v>
      </c>
      <c r="M137" s="132">
        <f t="shared" si="203"/>
        <v>2</v>
      </c>
      <c r="N137" s="168">
        <f t="shared" si="204"/>
        <v>-0.33333333333333331</v>
      </c>
      <c r="O137" s="58">
        <v>0</v>
      </c>
      <c r="P137" s="127"/>
      <c r="Q137" s="127"/>
      <c r="R137" s="58">
        <v>0</v>
      </c>
      <c r="S137" s="132">
        <f t="shared" si="205"/>
        <v>2</v>
      </c>
      <c r="T137" s="157">
        <f t="shared" si="206"/>
        <v>0</v>
      </c>
      <c r="U137" s="163">
        <f t="shared" si="207"/>
        <v>-1</v>
      </c>
      <c r="V137" s="153">
        <f t="shared" si="208"/>
        <v>-9.6397996390155227E-2</v>
      </c>
      <c r="X137" s="58">
        <v>0</v>
      </c>
      <c r="Y137" s="132">
        <f t="shared" si="209"/>
        <v>2</v>
      </c>
      <c r="Z137" s="157">
        <f t="shared" si="210"/>
        <v>0</v>
      </c>
      <c r="AA137" s="58">
        <v>0</v>
      </c>
      <c r="AB137" s="132">
        <f t="shared" si="211"/>
        <v>2</v>
      </c>
      <c r="AC137" s="168">
        <f t="shared" si="212"/>
        <v>0</v>
      </c>
      <c r="AD137" s="58">
        <v>0</v>
      </c>
      <c r="AE137" s="132">
        <f t="shared" si="213"/>
        <v>2</v>
      </c>
      <c r="AF137" s="157">
        <f t="shared" si="214"/>
        <v>0</v>
      </c>
      <c r="AG137" s="58">
        <v>0</v>
      </c>
      <c r="AH137" s="132">
        <f t="shared" si="215"/>
        <v>2</v>
      </c>
      <c r="AI137" s="168">
        <f t="shared" si="216"/>
        <v>0</v>
      </c>
      <c r="AJ137" s="58">
        <v>0</v>
      </c>
      <c r="AK137" s="132">
        <f t="shared" si="217"/>
        <v>2</v>
      </c>
      <c r="AL137" s="157">
        <f t="shared" si="218"/>
        <v>0</v>
      </c>
      <c r="AM137" s="152">
        <f t="shared" si="219"/>
        <v>0</v>
      </c>
      <c r="AN137" s="153">
        <f t="shared" si="220"/>
        <v>0</v>
      </c>
    </row>
    <row r="138" spans="1:40" s="43" customFormat="1" outlineLevel="1">
      <c r="A138"/>
      <c r="B138" s="40" t="s">
        <v>86</v>
      </c>
      <c r="C138" s="52" t="s">
        <v>94</v>
      </c>
      <c r="D138" s="58">
        <v>0</v>
      </c>
      <c r="E138" s="59">
        <v>4</v>
      </c>
      <c r="F138" s="59">
        <v>0</v>
      </c>
      <c r="G138" s="132">
        <f t="shared" si="199"/>
        <v>4</v>
      </c>
      <c r="H138" s="168">
        <f t="shared" si="200"/>
        <v>0</v>
      </c>
      <c r="I138" s="58">
        <v>0</v>
      </c>
      <c r="J138" s="132">
        <f t="shared" si="201"/>
        <v>4</v>
      </c>
      <c r="K138" s="157">
        <f t="shared" si="202"/>
        <v>0</v>
      </c>
      <c r="L138" s="58">
        <v>-1</v>
      </c>
      <c r="M138" s="132">
        <f t="shared" si="203"/>
        <v>3</v>
      </c>
      <c r="N138" s="168">
        <f t="shared" si="204"/>
        <v>-0.25</v>
      </c>
      <c r="O138" s="58">
        <v>1</v>
      </c>
      <c r="P138" s="127"/>
      <c r="Q138" s="127"/>
      <c r="R138" s="58">
        <v>1</v>
      </c>
      <c r="S138" s="132">
        <f t="shared" si="205"/>
        <v>4</v>
      </c>
      <c r="T138" s="157">
        <f t="shared" si="206"/>
        <v>0.33333333333333331</v>
      </c>
      <c r="U138" s="163">
        <f t="shared" si="207"/>
        <v>0</v>
      </c>
      <c r="V138" s="153">
        <f t="shared" si="208"/>
        <v>0</v>
      </c>
      <c r="W138"/>
      <c r="X138" s="58">
        <v>0</v>
      </c>
      <c r="Y138" s="132">
        <f t="shared" si="209"/>
        <v>4</v>
      </c>
      <c r="Z138" s="157">
        <f t="shared" si="210"/>
        <v>0</v>
      </c>
      <c r="AA138" s="58">
        <v>0</v>
      </c>
      <c r="AB138" s="132">
        <f t="shared" si="211"/>
        <v>4</v>
      </c>
      <c r="AC138" s="168">
        <f t="shared" si="212"/>
        <v>0</v>
      </c>
      <c r="AD138" s="58">
        <v>0</v>
      </c>
      <c r="AE138" s="132">
        <f t="shared" si="213"/>
        <v>4</v>
      </c>
      <c r="AF138" s="157">
        <f t="shared" si="214"/>
        <v>0</v>
      </c>
      <c r="AG138" s="58">
        <v>0</v>
      </c>
      <c r="AH138" s="132">
        <f t="shared" si="215"/>
        <v>4</v>
      </c>
      <c r="AI138" s="168">
        <f t="shared" si="216"/>
        <v>0</v>
      </c>
      <c r="AJ138" s="58">
        <v>0</v>
      </c>
      <c r="AK138" s="132">
        <f t="shared" si="217"/>
        <v>4</v>
      </c>
      <c r="AL138" s="157">
        <f t="shared" si="218"/>
        <v>0</v>
      </c>
      <c r="AM138" s="152">
        <f t="shared" si="219"/>
        <v>0</v>
      </c>
      <c r="AN138" s="153">
        <f t="shared" si="220"/>
        <v>0</v>
      </c>
    </row>
    <row r="139" spans="1:40" outlineLevel="1">
      <c r="B139" s="40" t="s">
        <v>87</v>
      </c>
      <c r="C139" s="52" t="s">
        <v>94</v>
      </c>
      <c r="D139" s="58">
        <v>0</v>
      </c>
      <c r="E139" s="59">
        <v>0</v>
      </c>
      <c r="F139" s="59">
        <v>0</v>
      </c>
      <c r="G139" s="132">
        <f t="shared" si="199"/>
        <v>0</v>
      </c>
      <c r="H139" s="168">
        <f t="shared" si="200"/>
        <v>0</v>
      </c>
      <c r="I139" s="58">
        <v>1</v>
      </c>
      <c r="J139" s="132">
        <f t="shared" si="201"/>
        <v>1</v>
      </c>
      <c r="K139" s="157">
        <f t="shared" si="202"/>
        <v>0</v>
      </c>
      <c r="L139" s="58">
        <v>0</v>
      </c>
      <c r="M139" s="132">
        <f t="shared" si="203"/>
        <v>1</v>
      </c>
      <c r="N139" s="168">
        <f t="shared" si="204"/>
        <v>0</v>
      </c>
      <c r="O139" s="58">
        <v>0</v>
      </c>
      <c r="P139" s="127"/>
      <c r="Q139" s="127"/>
      <c r="R139" s="58">
        <v>0</v>
      </c>
      <c r="S139" s="132">
        <f t="shared" si="205"/>
        <v>1</v>
      </c>
      <c r="T139" s="157">
        <f t="shared" si="206"/>
        <v>0</v>
      </c>
      <c r="U139" s="163">
        <f t="shared" si="207"/>
        <v>1</v>
      </c>
      <c r="V139" s="153">
        <f t="shared" si="208"/>
        <v>0</v>
      </c>
      <c r="X139" s="58">
        <v>0</v>
      </c>
      <c r="Y139" s="132">
        <f t="shared" si="209"/>
        <v>1</v>
      </c>
      <c r="Z139" s="157">
        <f t="shared" si="210"/>
        <v>0</v>
      </c>
      <c r="AA139" s="58">
        <v>0</v>
      </c>
      <c r="AB139" s="132">
        <f t="shared" si="211"/>
        <v>1</v>
      </c>
      <c r="AC139" s="168">
        <f t="shared" si="212"/>
        <v>0</v>
      </c>
      <c r="AD139" s="58">
        <v>0</v>
      </c>
      <c r="AE139" s="132">
        <f t="shared" si="213"/>
        <v>1</v>
      </c>
      <c r="AF139" s="157">
        <f t="shared" si="214"/>
        <v>0</v>
      </c>
      <c r="AG139" s="58">
        <v>0</v>
      </c>
      <c r="AH139" s="132">
        <f t="shared" si="215"/>
        <v>1</v>
      </c>
      <c r="AI139" s="168">
        <f t="shared" si="216"/>
        <v>0</v>
      </c>
      <c r="AJ139" s="58">
        <v>0</v>
      </c>
      <c r="AK139" s="132">
        <f t="shared" si="217"/>
        <v>1</v>
      </c>
      <c r="AL139" s="157">
        <f t="shared" si="218"/>
        <v>0</v>
      </c>
      <c r="AM139" s="152">
        <f t="shared" si="219"/>
        <v>0</v>
      </c>
      <c r="AN139" s="153">
        <f t="shared" si="220"/>
        <v>0</v>
      </c>
    </row>
    <row r="140" spans="1:40" ht="15" customHeight="1" outlineLevel="1">
      <c r="B140" s="40" t="s">
        <v>88</v>
      </c>
      <c r="C140" s="52" t="s">
        <v>94</v>
      </c>
      <c r="D140" s="58">
        <v>0</v>
      </c>
      <c r="E140" s="59">
        <v>0</v>
      </c>
      <c r="F140" s="59">
        <v>0</v>
      </c>
      <c r="G140" s="132">
        <f t="shared" si="199"/>
        <v>0</v>
      </c>
      <c r="H140" s="168">
        <f t="shared" si="200"/>
        <v>0</v>
      </c>
      <c r="I140" s="58">
        <v>0</v>
      </c>
      <c r="J140" s="132">
        <f t="shared" si="201"/>
        <v>0</v>
      </c>
      <c r="K140" s="157">
        <f t="shared" si="202"/>
        <v>0</v>
      </c>
      <c r="L140" s="58">
        <v>0</v>
      </c>
      <c r="M140" s="132">
        <f t="shared" si="203"/>
        <v>0</v>
      </c>
      <c r="N140" s="168">
        <f t="shared" si="204"/>
        <v>0</v>
      </c>
      <c r="O140" s="58">
        <v>0</v>
      </c>
      <c r="P140" s="127"/>
      <c r="Q140" s="127"/>
      <c r="R140" s="58">
        <v>0</v>
      </c>
      <c r="S140" s="132">
        <f t="shared" si="205"/>
        <v>0</v>
      </c>
      <c r="T140" s="157">
        <f t="shared" si="206"/>
        <v>0</v>
      </c>
      <c r="U140" s="163">
        <f t="shared" si="207"/>
        <v>0</v>
      </c>
      <c r="V140" s="153">
        <f t="shared" si="208"/>
        <v>0</v>
      </c>
      <c r="X140" s="58">
        <v>0</v>
      </c>
      <c r="Y140" s="132">
        <f t="shared" si="209"/>
        <v>0</v>
      </c>
      <c r="Z140" s="157">
        <f t="shared" si="210"/>
        <v>0</v>
      </c>
      <c r="AA140" s="58">
        <v>0</v>
      </c>
      <c r="AB140" s="132">
        <f t="shared" si="211"/>
        <v>0</v>
      </c>
      <c r="AC140" s="168">
        <f t="shared" si="212"/>
        <v>0</v>
      </c>
      <c r="AD140" s="58">
        <v>0</v>
      </c>
      <c r="AE140" s="132">
        <f t="shared" si="213"/>
        <v>0</v>
      </c>
      <c r="AF140" s="157">
        <f t="shared" si="214"/>
        <v>0</v>
      </c>
      <c r="AG140" s="58">
        <v>0</v>
      </c>
      <c r="AH140" s="132">
        <f t="shared" si="215"/>
        <v>0</v>
      </c>
      <c r="AI140" s="168">
        <f t="shared" si="216"/>
        <v>0</v>
      </c>
      <c r="AJ140" s="58">
        <v>0</v>
      </c>
      <c r="AK140" s="132">
        <f t="shared" si="217"/>
        <v>0</v>
      </c>
      <c r="AL140" s="157">
        <f t="shared" si="218"/>
        <v>0</v>
      </c>
      <c r="AM140" s="152">
        <f t="shared" si="219"/>
        <v>0</v>
      </c>
      <c r="AN140" s="153">
        <f t="shared" si="220"/>
        <v>0</v>
      </c>
    </row>
    <row r="141" spans="1:40" ht="15" customHeight="1" outlineLevel="1">
      <c r="B141" s="339" t="s">
        <v>95</v>
      </c>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62"/>
    </row>
    <row r="142" spans="1:40" ht="15" customHeight="1" outlineLevel="1">
      <c r="B142" s="282" t="s">
        <v>114</v>
      </c>
      <c r="C142" s="38" t="s">
        <v>94</v>
      </c>
      <c r="D142" s="174">
        <f>SUM(D127:D140)</f>
        <v>1</v>
      </c>
      <c r="E142" s="137">
        <f>SUM(E127:E140)</f>
        <v>40</v>
      </c>
      <c r="F142" s="137">
        <f>SUM(F127:F140)</f>
        <v>-4</v>
      </c>
      <c r="G142" s="137">
        <f>SUM(G127:G140)</f>
        <v>36</v>
      </c>
      <c r="H142" s="169">
        <f>IFERROR((G142-E142)/E142,0)</f>
        <v>-0.1</v>
      </c>
      <c r="I142" s="137">
        <f>SUM(I127:I140)</f>
        <v>3</v>
      </c>
      <c r="J142" s="137">
        <f>SUM(J127:J140)</f>
        <v>39</v>
      </c>
      <c r="K142" s="156">
        <f t="shared" ref="K142" si="221">IFERROR((J142-G142)/G142,0)</f>
        <v>8.3333333333333329E-2</v>
      </c>
      <c r="L142" s="137">
        <f>SUM(L127:L140)</f>
        <v>0</v>
      </c>
      <c r="M142" s="137">
        <f>SUM(M127:M140)</f>
        <v>39</v>
      </c>
      <c r="N142" s="169">
        <f t="shared" ref="N142" si="222">IFERROR((M142-J142)/J142,0)</f>
        <v>0</v>
      </c>
      <c r="O142" s="137">
        <f>SUM(O127:O140)</f>
        <v>1</v>
      </c>
      <c r="P142" s="127"/>
      <c r="Q142" s="127"/>
      <c r="R142" s="137">
        <f>SUM(R127:R140)</f>
        <v>1</v>
      </c>
      <c r="S142" s="137">
        <f>SUM(S127:S140)</f>
        <v>40</v>
      </c>
      <c r="T142" s="156">
        <f t="shared" ref="T142" si="223">IFERROR((S142-M142)/M142,0)</f>
        <v>2.564102564102564E-2</v>
      </c>
      <c r="U142" s="137">
        <f>SUM(U127:U140)</f>
        <v>1</v>
      </c>
      <c r="V142" s="150">
        <f>IFERROR((S142/E142)^(1/4)-1,0)</f>
        <v>0</v>
      </c>
      <c r="X142" s="137">
        <f>SUM(X127:X140)</f>
        <v>0</v>
      </c>
      <c r="Y142" s="137">
        <f>SUM(Y127:Y140)</f>
        <v>40</v>
      </c>
      <c r="Z142" s="156">
        <f>IFERROR((Y142-S142)/S142,0)</f>
        <v>0</v>
      </c>
      <c r="AA142" s="137">
        <f>SUM(AA127:AA140)</f>
        <v>1</v>
      </c>
      <c r="AB142" s="137">
        <f>SUM(AB127:AB140)</f>
        <v>41</v>
      </c>
      <c r="AC142" s="165">
        <f>IFERROR((AB142-Y142)/Y142,0)</f>
        <v>2.5000000000000001E-2</v>
      </c>
      <c r="AD142" s="137">
        <f>SUM(AD127:AD140)</f>
        <v>1</v>
      </c>
      <c r="AE142" s="137">
        <f>SUM(AE127:AE140)</f>
        <v>42</v>
      </c>
      <c r="AF142" s="164">
        <f>IFERROR((AE142-AB142)/AB142,0)</f>
        <v>2.4390243902439025E-2</v>
      </c>
      <c r="AG142" s="137">
        <f>SUM(AG127:AG140)</f>
        <v>1</v>
      </c>
      <c r="AH142" s="137">
        <f>SUM(AH127:AH140)</f>
        <v>43</v>
      </c>
      <c r="AI142" s="165">
        <f>IFERROR((AH142-AE142)/AE142,0)</f>
        <v>2.3809523809523808E-2</v>
      </c>
      <c r="AJ142" s="137">
        <f>SUM(AJ127:AJ140)</f>
        <v>1</v>
      </c>
      <c r="AK142" s="137">
        <f>SUM(AK127:AK140)</f>
        <v>44</v>
      </c>
      <c r="AL142" s="149">
        <f>IFERROR((AK142-AH142)/AH142,0)</f>
        <v>2.3255813953488372E-2</v>
      </c>
      <c r="AM142" s="137">
        <f>SUM(AM127:AM140)</f>
        <v>4</v>
      </c>
      <c r="AN142" s="153">
        <f t="shared" ref="AN142" si="224">IFERROR((AK142/Y142)^(1/4)-1,0)</f>
        <v>2.4113689084445111E-2</v>
      </c>
    </row>
    <row r="143" spans="1:40" ht="15" customHeight="1"/>
    <row r="144" spans="1:40" ht="15.6">
      <c r="B144" s="332" t="s">
        <v>100</v>
      </c>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c r="AA144" s="332"/>
      <c r="AB144" s="332"/>
      <c r="AC144" s="332"/>
      <c r="AD144" s="332"/>
      <c r="AE144" s="332"/>
      <c r="AF144" s="332"/>
      <c r="AG144" s="332"/>
      <c r="AH144" s="332"/>
      <c r="AI144" s="332"/>
      <c r="AJ144" s="332"/>
      <c r="AK144" s="332"/>
      <c r="AL144" s="332"/>
      <c r="AM144" s="332"/>
      <c r="AN144" s="332"/>
    </row>
    <row r="145" spans="1:41" ht="5.45" customHeight="1" outlineLevel="1">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row>
    <row r="146" spans="1:41" outlineLevel="1">
      <c r="B146" s="359"/>
      <c r="C146" s="344" t="s">
        <v>93</v>
      </c>
      <c r="D146" s="347" t="s">
        <v>106</v>
      </c>
      <c r="E146" s="348"/>
      <c r="F146" s="348"/>
      <c r="G146" s="348"/>
      <c r="H146" s="348"/>
      <c r="I146" s="348"/>
      <c r="J146" s="348"/>
      <c r="K146" s="348"/>
      <c r="L146" s="348"/>
      <c r="M146" s="348"/>
      <c r="N146" s="348"/>
      <c r="O146" s="348"/>
      <c r="P146" s="348"/>
      <c r="Q146" s="348"/>
      <c r="R146" s="369"/>
      <c r="S146" s="370"/>
      <c r="T146" s="371"/>
      <c r="U146" s="355" t="str">
        <f xml:space="preserve"> D147&amp;" - "&amp;R147</f>
        <v>2019 - 2023</v>
      </c>
      <c r="V146" s="367"/>
      <c r="X146" s="347" t="s">
        <v>107</v>
      </c>
      <c r="Y146" s="348"/>
      <c r="Z146" s="348"/>
      <c r="AA146" s="348"/>
      <c r="AB146" s="348"/>
      <c r="AC146" s="348"/>
      <c r="AD146" s="348"/>
      <c r="AE146" s="348"/>
      <c r="AF146" s="348"/>
      <c r="AG146" s="348"/>
      <c r="AH146" s="348"/>
      <c r="AI146" s="348"/>
      <c r="AJ146" s="348"/>
      <c r="AK146" s="348"/>
      <c r="AL146" s="348"/>
      <c r="AM146" s="348"/>
      <c r="AN146" s="349"/>
    </row>
    <row r="147" spans="1:41" outlineLevel="1">
      <c r="B147" s="360"/>
      <c r="C147" s="345"/>
      <c r="D147" s="347">
        <f>$C$3-5</f>
        <v>2019</v>
      </c>
      <c r="E147" s="349"/>
      <c r="F147" s="348">
        <f>$C$3-4</f>
        <v>2020</v>
      </c>
      <c r="G147" s="348"/>
      <c r="H147" s="348"/>
      <c r="I147" s="347">
        <f>$C$3-3</f>
        <v>2021</v>
      </c>
      <c r="J147" s="348"/>
      <c r="K147" s="349"/>
      <c r="L147" s="347">
        <f>$C$3-2</f>
        <v>2022</v>
      </c>
      <c r="M147" s="348"/>
      <c r="N147" s="349"/>
      <c r="O147" s="347" t="str">
        <f>$C$3-1&amp;""&amp;" ("&amp;"Σεπ"&amp;")"</f>
        <v>2023 (Σεπ)</v>
      </c>
      <c r="P147" s="348"/>
      <c r="Q147" s="349"/>
      <c r="R147" s="347">
        <f>$C$3-1</f>
        <v>2023</v>
      </c>
      <c r="S147" s="348"/>
      <c r="T147" s="349"/>
      <c r="U147" s="357"/>
      <c r="V147" s="368"/>
      <c r="X147" s="347">
        <f>$C$3</f>
        <v>2024</v>
      </c>
      <c r="Y147" s="348"/>
      <c r="Z147" s="349"/>
      <c r="AA147" s="348">
        <f>$C$3+1</f>
        <v>2025</v>
      </c>
      <c r="AB147" s="348"/>
      <c r="AC147" s="348"/>
      <c r="AD147" s="347">
        <f>$C$3+2</f>
        <v>2026</v>
      </c>
      <c r="AE147" s="348"/>
      <c r="AF147" s="349"/>
      <c r="AG147" s="348">
        <f>$C$3+3</f>
        <v>2027</v>
      </c>
      <c r="AH147" s="348"/>
      <c r="AI147" s="348"/>
      <c r="AJ147" s="347">
        <f>$C$3+4</f>
        <v>2028</v>
      </c>
      <c r="AK147" s="348"/>
      <c r="AL147" s="349"/>
      <c r="AM147" s="337" t="str">
        <f>X147&amp;" - "&amp;AJ147</f>
        <v>2024 - 2028</v>
      </c>
      <c r="AN147" s="363"/>
    </row>
    <row r="148" spans="1:41" ht="29.1" outlineLevel="1">
      <c r="B148" s="361"/>
      <c r="C148" s="346"/>
      <c r="D148" s="54" t="s">
        <v>108</v>
      </c>
      <c r="E148" s="55" t="s">
        <v>109</v>
      </c>
      <c r="F148" s="54" t="s">
        <v>108</v>
      </c>
      <c r="G148" s="9" t="s">
        <v>109</v>
      </c>
      <c r="H148" s="55" t="s">
        <v>110</v>
      </c>
      <c r="I148" s="54" t="s">
        <v>108</v>
      </c>
      <c r="J148" s="9" t="s">
        <v>109</v>
      </c>
      <c r="K148" s="55" t="s">
        <v>110</v>
      </c>
      <c r="L148" s="54" t="s">
        <v>108</v>
      </c>
      <c r="M148" s="9" t="s">
        <v>109</v>
      </c>
      <c r="N148" s="55" t="s">
        <v>110</v>
      </c>
      <c r="O148" s="54" t="s">
        <v>108</v>
      </c>
      <c r="P148" s="9" t="s">
        <v>109</v>
      </c>
      <c r="Q148" s="55" t="s">
        <v>110</v>
      </c>
      <c r="R148" s="54" t="s">
        <v>108</v>
      </c>
      <c r="S148" s="9" t="s">
        <v>109</v>
      </c>
      <c r="T148" s="55" t="s">
        <v>110</v>
      </c>
      <c r="U148" s="9" t="s">
        <v>111</v>
      </c>
      <c r="V148" s="281" t="s">
        <v>112</v>
      </c>
      <c r="X148" s="54" t="s">
        <v>108</v>
      </c>
      <c r="Y148" s="9" t="s">
        <v>109</v>
      </c>
      <c r="Z148" s="55" t="s">
        <v>110</v>
      </c>
      <c r="AA148" s="54" t="s">
        <v>108</v>
      </c>
      <c r="AB148" s="9" t="s">
        <v>109</v>
      </c>
      <c r="AC148" s="55" t="s">
        <v>110</v>
      </c>
      <c r="AD148" s="54" t="s">
        <v>108</v>
      </c>
      <c r="AE148" s="9" t="s">
        <v>109</v>
      </c>
      <c r="AF148" s="55" t="s">
        <v>110</v>
      </c>
      <c r="AG148" s="54" t="s">
        <v>108</v>
      </c>
      <c r="AH148" s="9" t="s">
        <v>109</v>
      </c>
      <c r="AI148" s="55" t="s">
        <v>110</v>
      </c>
      <c r="AJ148" s="54" t="s">
        <v>108</v>
      </c>
      <c r="AK148" s="9" t="s">
        <v>109</v>
      </c>
      <c r="AL148" s="55" t="s">
        <v>110</v>
      </c>
      <c r="AM148" s="9" t="s">
        <v>111</v>
      </c>
      <c r="AN148" s="315" t="s">
        <v>112</v>
      </c>
      <c r="AO148" s="238"/>
    </row>
    <row r="149" spans="1:41" outlineLevel="1">
      <c r="B149" s="40" t="s">
        <v>74</v>
      </c>
      <c r="C149" s="52" t="s">
        <v>94</v>
      </c>
      <c r="D149" s="58">
        <v>0</v>
      </c>
      <c r="E149" s="59">
        <v>0</v>
      </c>
      <c r="F149" s="57">
        <v>0</v>
      </c>
      <c r="G149" s="132">
        <f t="shared" ref="G149" si="225">E149+F149</f>
        <v>0</v>
      </c>
      <c r="H149" s="168">
        <f t="shared" ref="H149" si="226">IFERROR((G149-E149)/E149,0)</f>
        <v>0</v>
      </c>
      <c r="I149" s="58">
        <v>0</v>
      </c>
      <c r="J149" s="132">
        <f>G149+I149</f>
        <v>0</v>
      </c>
      <c r="K149" s="157">
        <f>IFERROR((J149-G149)/G149,0)</f>
        <v>0</v>
      </c>
      <c r="L149" s="58">
        <v>0</v>
      </c>
      <c r="M149" s="132">
        <f>J149+L149</f>
        <v>0</v>
      </c>
      <c r="N149" s="168">
        <f>IFERROR((M149-J149)/J149,0)</f>
        <v>0</v>
      </c>
      <c r="O149" s="58">
        <v>0</v>
      </c>
      <c r="P149" s="127"/>
      <c r="Q149" s="127"/>
      <c r="R149" s="58">
        <v>1</v>
      </c>
      <c r="S149" s="132">
        <f>M149+R149</f>
        <v>1</v>
      </c>
      <c r="T149" s="157">
        <f>IFERROR((S149-M149)/M149,0)</f>
        <v>0</v>
      </c>
      <c r="U149" s="163">
        <f t="shared" ref="U149" si="227">D149+F149+I149+L149+R149</f>
        <v>1</v>
      </c>
      <c r="V149" s="153">
        <f t="shared" ref="V149" si="228">IFERROR((S149/E149)^(1/4)-1,0)</f>
        <v>0</v>
      </c>
      <c r="X149" s="58">
        <v>0</v>
      </c>
      <c r="Y149" s="132">
        <f t="shared" ref="Y149" si="229">S149+X149</f>
        <v>1</v>
      </c>
      <c r="Z149" s="157">
        <f t="shared" ref="Z149" si="230">IFERROR((Y149-S149)/S149,0)</f>
        <v>0</v>
      </c>
      <c r="AA149" s="58">
        <v>0</v>
      </c>
      <c r="AB149" s="132">
        <f>Y149+AA149</f>
        <v>1</v>
      </c>
      <c r="AC149" s="168">
        <f>IFERROR((AB149-Y149)/Y149,0)</f>
        <v>0</v>
      </c>
      <c r="AD149" s="58">
        <v>0</v>
      </c>
      <c r="AE149" s="132">
        <f>AB149+AD149</f>
        <v>1</v>
      </c>
      <c r="AF149" s="157">
        <f>IFERROR((AE149-AB149)/AB149,0)</f>
        <v>0</v>
      </c>
      <c r="AG149" s="58">
        <v>0</v>
      </c>
      <c r="AH149" s="132">
        <f>AE149+AG149</f>
        <v>1</v>
      </c>
      <c r="AI149" s="168">
        <f>IFERROR((AH149-AE149)/AE149,0)</f>
        <v>0</v>
      </c>
      <c r="AJ149" s="58">
        <v>0</v>
      </c>
      <c r="AK149" s="132">
        <f>AH149+AJ149</f>
        <v>1</v>
      </c>
      <c r="AL149" s="157">
        <f>IFERROR((AK149-AH149)/AH149,0)</f>
        <v>0</v>
      </c>
      <c r="AM149" s="152">
        <f>X149+AA149+AD149+AG149+AJ149</f>
        <v>0</v>
      </c>
      <c r="AN149" s="153">
        <f>IFERROR((AK149/Y149)^(1/4)-1,0)</f>
        <v>0</v>
      </c>
    </row>
    <row r="150" spans="1:41" outlineLevel="1">
      <c r="B150" s="40" t="s">
        <v>75</v>
      </c>
      <c r="C150" s="52" t="s">
        <v>94</v>
      </c>
      <c r="D150" s="58">
        <v>0</v>
      </c>
      <c r="E150" s="59">
        <v>0</v>
      </c>
      <c r="F150" s="57">
        <v>2</v>
      </c>
      <c r="G150" s="132">
        <f t="shared" ref="G150:G162" si="231">E150+F150</f>
        <v>2</v>
      </c>
      <c r="H150" s="168">
        <f t="shared" ref="H150:H162" si="232">IFERROR((G150-E150)/E150,0)</f>
        <v>0</v>
      </c>
      <c r="I150" s="58">
        <v>1</v>
      </c>
      <c r="J150" s="132">
        <f t="shared" ref="J150:J162" si="233">G150+I150</f>
        <v>3</v>
      </c>
      <c r="K150" s="157">
        <f t="shared" ref="K150:K162" si="234">IFERROR((J150-G150)/G150,0)</f>
        <v>0.5</v>
      </c>
      <c r="L150" s="58">
        <v>0</v>
      </c>
      <c r="M150" s="132">
        <f t="shared" ref="M150:M162" si="235">J150+L150</f>
        <v>3</v>
      </c>
      <c r="N150" s="168">
        <f t="shared" ref="N150:N162" si="236">IFERROR((M150-J150)/J150,0)</f>
        <v>0</v>
      </c>
      <c r="O150" s="58">
        <v>0</v>
      </c>
      <c r="P150" s="127"/>
      <c r="Q150" s="127"/>
      <c r="R150" s="58">
        <v>1</v>
      </c>
      <c r="S150" s="132">
        <f t="shared" ref="S150:S162" si="237">M150+R150</f>
        <v>4</v>
      </c>
      <c r="T150" s="157">
        <f t="shared" ref="T150:T162" si="238">IFERROR((S150-M150)/M150,0)</f>
        <v>0.33333333333333331</v>
      </c>
      <c r="U150" s="163">
        <f t="shared" ref="U150:U162" si="239">D150+F150+I150+L150+R150</f>
        <v>4</v>
      </c>
      <c r="V150" s="153">
        <f t="shared" ref="V150:V162" si="240">IFERROR((S150/E150)^(1/4)-1,0)</f>
        <v>0</v>
      </c>
      <c r="X150" s="58">
        <v>0</v>
      </c>
      <c r="Y150" s="132">
        <f t="shared" ref="Y150:Y162" si="241">S150+X150</f>
        <v>4</v>
      </c>
      <c r="Z150" s="157">
        <f t="shared" ref="Z150:Z162" si="242">IFERROR((Y150-S150)/S150,0)</f>
        <v>0</v>
      </c>
      <c r="AA150" s="58">
        <v>0</v>
      </c>
      <c r="AB150" s="132">
        <f t="shared" ref="AB150:AB162" si="243">Y150+AA150</f>
        <v>4</v>
      </c>
      <c r="AC150" s="168">
        <f t="shared" ref="AC150:AC162" si="244">IFERROR((AB150-Y150)/Y150,0)</f>
        <v>0</v>
      </c>
      <c r="AD150" s="58">
        <v>0</v>
      </c>
      <c r="AE150" s="132">
        <f t="shared" ref="AE150:AE162" si="245">AB150+AD150</f>
        <v>4</v>
      </c>
      <c r="AF150" s="157">
        <f t="shared" ref="AF150:AF162" si="246">IFERROR((AE150-AB150)/AB150,0)</f>
        <v>0</v>
      </c>
      <c r="AG150" s="58">
        <v>0</v>
      </c>
      <c r="AH150" s="132">
        <f t="shared" ref="AH150:AH162" si="247">AE150+AG150</f>
        <v>4</v>
      </c>
      <c r="AI150" s="168">
        <f t="shared" ref="AI150:AI162" si="248">IFERROR((AH150-AE150)/AE150,0)</f>
        <v>0</v>
      </c>
      <c r="AJ150" s="58">
        <v>0</v>
      </c>
      <c r="AK150" s="132">
        <f t="shared" ref="AK150:AK162" si="249">AH150+AJ150</f>
        <v>4</v>
      </c>
      <c r="AL150" s="157">
        <f t="shared" ref="AL150:AL162" si="250">IFERROR((AK150-AH150)/AH150,0)</f>
        <v>0</v>
      </c>
      <c r="AM150" s="152">
        <f t="shared" ref="AM150:AM162" si="251">X150+AA150+AD150+AG150+AJ150</f>
        <v>0</v>
      </c>
      <c r="AN150" s="153">
        <f t="shared" ref="AN150:AN162" si="252">IFERROR((AK150/Y150)^(1/4)-1,0)</f>
        <v>0</v>
      </c>
    </row>
    <row r="151" spans="1:41" outlineLevel="1">
      <c r="B151" s="40" t="s">
        <v>76</v>
      </c>
      <c r="C151" s="52" t="s">
        <v>94</v>
      </c>
      <c r="D151" s="58">
        <v>0</v>
      </c>
      <c r="E151" s="59">
        <v>0</v>
      </c>
      <c r="F151" s="57">
        <v>0</v>
      </c>
      <c r="G151" s="132">
        <f t="shared" si="231"/>
        <v>0</v>
      </c>
      <c r="H151" s="168">
        <f t="shared" si="232"/>
        <v>0</v>
      </c>
      <c r="I151" s="58">
        <v>0</v>
      </c>
      <c r="J151" s="132">
        <f t="shared" si="233"/>
        <v>0</v>
      </c>
      <c r="K151" s="157">
        <f t="shared" si="234"/>
        <v>0</v>
      </c>
      <c r="L151" s="58">
        <v>0</v>
      </c>
      <c r="M151" s="132">
        <f t="shared" si="235"/>
        <v>0</v>
      </c>
      <c r="N151" s="168">
        <f t="shared" si="236"/>
        <v>0</v>
      </c>
      <c r="O151" s="58">
        <v>0</v>
      </c>
      <c r="P151" s="127"/>
      <c r="Q151" s="127"/>
      <c r="R151" s="58">
        <v>0</v>
      </c>
      <c r="S151" s="132">
        <f t="shared" si="237"/>
        <v>0</v>
      </c>
      <c r="T151" s="157">
        <f t="shared" si="238"/>
        <v>0</v>
      </c>
      <c r="U151" s="163">
        <f t="shared" si="239"/>
        <v>0</v>
      </c>
      <c r="V151" s="153">
        <f t="shared" si="240"/>
        <v>0</v>
      </c>
      <c r="X151" s="58">
        <v>0</v>
      </c>
      <c r="Y151" s="132">
        <f t="shared" si="241"/>
        <v>0</v>
      </c>
      <c r="Z151" s="157">
        <f t="shared" si="242"/>
        <v>0</v>
      </c>
      <c r="AA151" s="58">
        <v>0</v>
      </c>
      <c r="AB151" s="132">
        <f t="shared" si="243"/>
        <v>0</v>
      </c>
      <c r="AC151" s="168">
        <f t="shared" si="244"/>
        <v>0</v>
      </c>
      <c r="AD151" s="58">
        <v>0</v>
      </c>
      <c r="AE151" s="132">
        <f t="shared" si="245"/>
        <v>0</v>
      </c>
      <c r="AF151" s="157">
        <f t="shared" si="246"/>
        <v>0</v>
      </c>
      <c r="AG151" s="58">
        <v>0</v>
      </c>
      <c r="AH151" s="132">
        <f t="shared" si="247"/>
        <v>0</v>
      </c>
      <c r="AI151" s="168">
        <f t="shared" si="248"/>
        <v>0</v>
      </c>
      <c r="AJ151" s="58">
        <v>0</v>
      </c>
      <c r="AK151" s="132">
        <f t="shared" si="249"/>
        <v>0</v>
      </c>
      <c r="AL151" s="157">
        <f t="shared" si="250"/>
        <v>0</v>
      </c>
      <c r="AM151" s="152">
        <f t="shared" si="251"/>
        <v>0</v>
      </c>
      <c r="AN151" s="153">
        <f t="shared" si="252"/>
        <v>0</v>
      </c>
    </row>
    <row r="152" spans="1:41" outlineLevel="1">
      <c r="B152" s="40" t="s">
        <v>77</v>
      </c>
      <c r="C152" s="52" t="s">
        <v>94</v>
      </c>
      <c r="D152" s="58">
        <v>0</v>
      </c>
      <c r="E152" s="59">
        <v>0</v>
      </c>
      <c r="F152" s="57">
        <v>0</v>
      </c>
      <c r="G152" s="132">
        <f t="shared" si="231"/>
        <v>0</v>
      </c>
      <c r="H152" s="168">
        <f t="shared" si="232"/>
        <v>0</v>
      </c>
      <c r="I152" s="58">
        <v>0</v>
      </c>
      <c r="J152" s="132">
        <f t="shared" si="233"/>
        <v>0</v>
      </c>
      <c r="K152" s="157">
        <f t="shared" si="234"/>
        <v>0</v>
      </c>
      <c r="L152" s="58">
        <v>0</v>
      </c>
      <c r="M152" s="132">
        <f t="shared" si="235"/>
        <v>0</v>
      </c>
      <c r="N152" s="168">
        <f t="shared" si="236"/>
        <v>0</v>
      </c>
      <c r="O152" s="58">
        <v>0</v>
      </c>
      <c r="P152" s="127"/>
      <c r="Q152" s="127"/>
      <c r="R152" s="58">
        <v>0</v>
      </c>
      <c r="S152" s="132">
        <f t="shared" si="237"/>
        <v>0</v>
      </c>
      <c r="T152" s="157">
        <f t="shared" si="238"/>
        <v>0</v>
      </c>
      <c r="U152" s="163">
        <f t="shared" si="239"/>
        <v>0</v>
      </c>
      <c r="V152" s="153">
        <f t="shared" si="240"/>
        <v>0</v>
      </c>
      <c r="X152" s="58">
        <v>0</v>
      </c>
      <c r="Y152" s="132">
        <f t="shared" si="241"/>
        <v>0</v>
      </c>
      <c r="Z152" s="157">
        <f t="shared" si="242"/>
        <v>0</v>
      </c>
      <c r="AA152" s="58">
        <v>0</v>
      </c>
      <c r="AB152" s="132">
        <f t="shared" si="243"/>
        <v>0</v>
      </c>
      <c r="AC152" s="168">
        <f t="shared" si="244"/>
        <v>0</v>
      </c>
      <c r="AD152" s="58">
        <v>0</v>
      </c>
      <c r="AE152" s="132">
        <f t="shared" si="245"/>
        <v>0</v>
      </c>
      <c r="AF152" s="157">
        <f t="shared" si="246"/>
        <v>0</v>
      </c>
      <c r="AG152" s="58">
        <v>0</v>
      </c>
      <c r="AH152" s="132">
        <f t="shared" si="247"/>
        <v>0</v>
      </c>
      <c r="AI152" s="168">
        <f t="shared" si="248"/>
        <v>0</v>
      </c>
      <c r="AJ152" s="58">
        <v>0</v>
      </c>
      <c r="AK152" s="132">
        <f t="shared" si="249"/>
        <v>0</v>
      </c>
      <c r="AL152" s="157">
        <f t="shared" si="250"/>
        <v>0</v>
      </c>
      <c r="AM152" s="152">
        <f t="shared" si="251"/>
        <v>0</v>
      </c>
      <c r="AN152" s="153">
        <f t="shared" si="252"/>
        <v>0</v>
      </c>
    </row>
    <row r="153" spans="1:41" outlineLevel="1">
      <c r="B153" s="40" t="s">
        <v>78</v>
      </c>
      <c r="C153" s="52" t="s">
        <v>94</v>
      </c>
      <c r="D153" s="58">
        <v>0</v>
      </c>
      <c r="E153" s="59">
        <v>0</v>
      </c>
      <c r="F153" s="57">
        <v>0</v>
      </c>
      <c r="G153" s="132">
        <f t="shared" si="231"/>
        <v>0</v>
      </c>
      <c r="H153" s="168">
        <f t="shared" si="232"/>
        <v>0</v>
      </c>
      <c r="I153" s="58">
        <v>0</v>
      </c>
      <c r="J153" s="132">
        <f t="shared" si="233"/>
        <v>0</v>
      </c>
      <c r="K153" s="157">
        <f t="shared" si="234"/>
        <v>0</v>
      </c>
      <c r="L153" s="58">
        <v>0</v>
      </c>
      <c r="M153" s="132">
        <f t="shared" si="235"/>
        <v>0</v>
      </c>
      <c r="N153" s="168">
        <f t="shared" si="236"/>
        <v>0</v>
      </c>
      <c r="O153" s="58">
        <v>0</v>
      </c>
      <c r="P153" s="127"/>
      <c r="Q153" s="127"/>
      <c r="R153" s="58">
        <v>0</v>
      </c>
      <c r="S153" s="132">
        <f t="shared" si="237"/>
        <v>0</v>
      </c>
      <c r="T153" s="157">
        <f t="shared" si="238"/>
        <v>0</v>
      </c>
      <c r="U153" s="163">
        <f t="shared" si="239"/>
        <v>0</v>
      </c>
      <c r="V153" s="153">
        <f t="shared" si="240"/>
        <v>0</v>
      </c>
      <c r="X153" s="58">
        <v>0</v>
      </c>
      <c r="Y153" s="132">
        <f t="shared" si="241"/>
        <v>0</v>
      </c>
      <c r="Z153" s="157">
        <f t="shared" si="242"/>
        <v>0</v>
      </c>
      <c r="AA153" s="58">
        <v>0</v>
      </c>
      <c r="AB153" s="132">
        <f t="shared" si="243"/>
        <v>0</v>
      </c>
      <c r="AC153" s="168">
        <f t="shared" si="244"/>
        <v>0</v>
      </c>
      <c r="AD153" s="58">
        <v>0</v>
      </c>
      <c r="AE153" s="132">
        <f t="shared" si="245"/>
        <v>0</v>
      </c>
      <c r="AF153" s="157">
        <f t="shared" si="246"/>
        <v>0</v>
      </c>
      <c r="AG153" s="58">
        <v>0</v>
      </c>
      <c r="AH153" s="132">
        <f t="shared" si="247"/>
        <v>0</v>
      </c>
      <c r="AI153" s="168">
        <f t="shared" si="248"/>
        <v>0</v>
      </c>
      <c r="AJ153" s="58">
        <v>0</v>
      </c>
      <c r="AK153" s="132">
        <f t="shared" si="249"/>
        <v>0</v>
      </c>
      <c r="AL153" s="157">
        <f t="shared" si="250"/>
        <v>0</v>
      </c>
      <c r="AM153" s="152">
        <f t="shared" si="251"/>
        <v>0</v>
      </c>
      <c r="AN153" s="153">
        <f t="shared" si="252"/>
        <v>0</v>
      </c>
    </row>
    <row r="154" spans="1:41" outlineLevel="1">
      <c r="B154" s="40" t="s">
        <v>79</v>
      </c>
      <c r="C154" s="52" t="s">
        <v>94</v>
      </c>
      <c r="D154" s="58">
        <v>0</v>
      </c>
      <c r="E154" s="59">
        <v>0</v>
      </c>
      <c r="F154" s="57">
        <v>0</v>
      </c>
      <c r="G154" s="132">
        <f t="shared" si="231"/>
        <v>0</v>
      </c>
      <c r="H154" s="168">
        <f t="shared" si="232"/>
        <v>0</v>
      </c>
      <c r="I154" s="58">
        <v>0</v>
      </c>
      <c r="J154" s="132">
        <f t="shared" si="233"/>
        <v>0</v>
      </c>
      <c r="K154" s="157">
        <f t="shared" si="234"/>
        <v>0</v>
      </c>
      <c r="L154" s="58">
        <v>0</v>
      </c>
      <c r="M154" s="132">
        <f t="shared" si="235"/>
        <v>0</v>
      </c>
      <c r="N154" s="168">
        <f t="shared" si="236"/>
        <v>0</v>
      </c>
      <c r="O154" s="58">
        <v>0</v>
      </c>
      <c r="P154" s="127"/>
      <c r="Q154" s="127"/>
      <c r="R154" s="58">
        <v>0</v>
      </c>
      <c r="S154" s="132">
        <f t="shared" si="237"/>
        <v>0</v>
      </c>
      <c r="T154" s="157">
        <f t="shared" si="238"/>
        <v>0</v>
      </c>
      <c r="U154" s="163">
        <f t="shared" si="239"/>
        <v>0</v>
      </c>
      <c r="V154" s="153">
        <f t="shared" si="240"/>
        <v>0</v>
      </c>
      <c r="X154" s="58">
        <v>1</v>
      </c>
      <c r="Y154" s="132">
        <f t="shared" si="241"/>
        <v>1</v>
      </c>
      <c r="Z154" s="157">
        <f t="shared" si="242"/>
        <v>0</v>
      </c>
      <c r="AA154" s="58">
        <v>0</v>
      </c>
      <c r="AB154" s="132">
        <f t="shared" si="243"/>
        <v>1</v>
      </c>
      <c r="AC154" s="168">
        <f t="shared" si="244"/>
        <v>0</v>
      </c>
      <c r="AD154" s="58">
        <v>0</v>
      </c>
      <c r="AE154" s="132">
        <f t="shared" si="245"/>
        <v>1</v>
      </c>
      <c r="AF154" s="157">
        <f t="shared" si="246"/>
        <v>0</v>
      </c>
      <c r="AG154" s="58">
        <v>0</v>
      </c>
      <c r="AH154" s="132">
        <f t="shared" si="247"/>
        <v>1</v>
      </c>
      <c r="AI154" s="168">
        <f t="shared" si="248"/>
        <v>0</v>
      </c>
      <c r="AJ154" s="58">
        <v>0</v>
      </c>
      <c r="AK154" s="132">
        <f t="shared" si="249"/>
        <v>1</v>
      </c>
      <c r="AL154" s="157">
        <f t="shared" si="250"/>
        <v>0</v>
      </c>
      <c r="AM154" s="152">
        <f t="shared" si="251"/>
        <v>1</v>
      </c>
      <c r="AN154" s="153">
        <f t="shared" si="252"/>
        <v>0</v>
      </c>
    </row>
    <row r="155" spans="1:41" outlineLevel="1">
      <c r="B155" s="40" t="s">
        <v>80</v>
      </c>
      <c r="C155" s="52" t="s">
        <v>94</v>
      </c>
      <c r="D155" s="58">
        <v>0</v>
      </c>
      <c r="E155" s="59">
        <v>0</v>
      </c>
      <c r="F155" s="57">
        <v>0</v>
      </c>
      <c r="G155" s="132">
        <f t="shared" si="231"/>
        <v>0</v>
      </c>
      <c r="H155" s="168">
        <f t="shared" si="232"/>
        <v>0</v>
      </c>
      <c r="I155" s="58">
        <v>0</v>
      </c>
      <c r="J155" s="132">
        <f t="shared" si="233"/>
        <v>0</v>
      </c>
      <c r="K155" s="157">
        <f t="shared" si="234"/>
        <v>0</v>
      </c>
      <c r="L155" s="58">
        <v>0</v>
      </c>
      <c r="M155" s="132">
        <f t="shared" si="235"/>
        <v>0</v>
      </c>
      <c r="N155" s="168">
        <f t="shared" si="236"/>
        <v>0</v>
      </c>
      <c r="O155" s="58">
        <v>0</v>
      </c>
      <c r="P155" s="127"/>
      <c r="Q155" s="127"/>
      <c r="R155" s="58">
        <v>0</v>
      </c>
      <c r="S155" s="132">
        <f t="shared" si="237"/>
        <v>0</v>
      </c>
      <c r="T155" s="157">
        <f t="shared" si="238"/>
        <v>0</v>
      </c>
      <c r="U155" s="163">
        <f t="shared" si="239"/>
        <v>0</v>
      </c>
      <c r="V155" s="153">
        <f t="shared" si="240"/>
        <v>0</v>
      </c>
      <c r="X155" s="58">
        <v>0</v>
      </c>
      <c r="Y155" s="132">
        <f t="shared" si="241"/>
        <v>0</v>
      </c>
      <c r="Z155" s="157">
        <f t="shared" si="242"/>
        <v>0</v>
      </c>
      <c r="AA155" s="58">
        <v>0</v>
      </c>
      <c r="AB155" s="132">
        <f t="shared" si="243"/>
        <v>0</v>
      </c>
      <c r="AC155" s="168">
        <f t="shared" si="244"/>
        <v>0</v>
      </c>
      <c r="AD155" s="58">
        <v>0</v>
      </c>
      <c r="AE155" s="132">
        <f t="shared" si="245"/>
        <v>0</v>
      </c>
      <c r="AF155" s="157">
        <f t="shared" si="246"/>
        <v>0</v>
      </c>
      <c r="AG155" s="58">
        <v>0</v>
      </c>
      <c r="AH155" s="132">
        <f t="shared" si="247"/>
        <v>0</v>
      </c>
      <c r="AI155" s="168">
        <f t="shared" si="248"/>
        <v>0</v>
      </c>
      <c r="AJ155" s="58">
        <v>0</v>
      </c>
      <c r="AK155" s="132">
        <f t="shared" si="249"/>
        <v>0</v>
      </c>
      <c r="AL155" s="157">
        <f t="shared" si="250"/>
        <v>0</v>
      </c>
      <c r="AM155" s="152">
        <f t="shared" si="251"/>
        <v>0</v>
      </c>
      <c r="AN155" s="153">
        <f t="shared" si="252"/>
        <v>0</v>
      </c>
    </row>
    <row r="156" spans="1:41" outlineLevel="1">
      <c r="B156" s="40" t="s">
        <v>81</v>
      </c>
      <c r="C156" s="52" t="s">
        <v>94</v>
      </c>
      <c r="D156" s="58">
        <v>0</v>
      </c>
      <c r="E156" s="59">
        <v>0</v>
      </c>
      <c r="F156" s="57">
        <v>0</v>
      </c>
      <c r="G156" s="132">
        <f t="shared" si="231"/>
        <v>0</v>
      </c>
      <c r="H156" s="168">
        <f t="shared" si="232"/>
        <v>0</v>
      </c>
      <c r="I156" s="58">
        <v>0</v>
      </c>
      <c r="J156" s="132">
        <f t="shared" si="233"/>
        <v>0</v>
      </c>
      <c r="K156" s="157">
        <f t="shared" si="234"/>
        <v>0</v>
      </c>
      <c r="L156" s="58">
        <v>0</v>
      </c>
      <c r="M156" s="132">
        <f t="shared" si="235"/>
        <v>0</v>
      </c>
      <c r="N156" s="168">
        <f t="shared" si="236"/>
        <v>0</v>
      </c>
      <c r="O156" s="58">
        <v>0</v>
      </c>
      <c r="P156" s="127"/>
      <c r="Q156" s="127"/>
      <c r="R156" s="58">
        <v>0</v>
      </c>
      <c r="S156" s="132">
        <f t="shared" si="237"/>
        <v>0</v>
      </c>
      <c r="T156" s="157">
        <f t="shared" si="238"/>
        <v>0</v>
      </c>
      <c r="U156" s="163">
        <f t="shared" si="239"/>
        <v>0</v>
      </c>
      <c r="V156" s="153">
        <f t="shared" si="240"/>
        <v>0</v>
      </c>
      <c r="X156" s="58">
        <v>0</v>
      </c>
      <c r="Y156" s="132">
        <f t="shared" si="241"/>
        <v>0</v>
      </c>
      <c r="Z156" s="157">
        <f t="shared" si="242"/>
        <v>0</v>
      </c>
      <c r="AA156" s="58">
        <v>0</v>
      </c>
      <c r="AB156" s="132">
        <f t="shared" si="243"/>
        <v>0</v>
      </c>
      <c r="AC156" s="168">
        <f t="shared" si="244"/>
        <v>0</v>
      </c>
      <c r="AD156" s="58">
        <v>0</v>
      </c>
      <c r="AE156" s="132">
        <f t="shared" si="245"/>
        <v>0</v>
      </c>
      <c r="AF156" s="157">
        <f t="shared" si="246"/>
        <v>0</v>
      </c>
      <c r="AG156" s="58">
        <v>0</v>
      </c>
      <c r="AH156" s="132">
        <f t="shared" si="247"/>
        <v>0</v>
      </c>
      <c r="AI156" s="168">
        <f t="shared" si="248"/>
        <v>0</v>
      </c>
      <c r="AJ156" s="58">
        <v>0</v>
      </c>
      <c r="AK156" s="132">
        <f t="shared" si="249"/>
        <v>0</v>
      </c>
      <c r="AL156" s="157">
        <f t="shared" si="250"/>
        <v>0</v>
      </c>
      <c r="AM156" s="152">
        <f t="shared" si="251"/>
        <v>0</v>
      </c>
      <c r="AN156" s="153">
        <f t="shared" si="252"/>
        <v>0</v>
      </c>
    </row>
    <row r="157" spans="1:41" s="43" customFormat="1" outlineLevel="1">
      <c r="A157"/>
      <c r="B157" s="40" t="s">
        <v>82</v>
      </c>
      <c r="C157" s="52" t="s">
        <v>94</v>
      </c>
      <c r="D157" s="58">
        <v>0</v>
      </c>
      <c r="E157" s="59">
        <v>0</v>
      </c>
      <c r="F157" s="57">
        <v>0</v>
      </c>
      <c r="G157" s="132">
        <f t="shared" si="231"/>
        <v>0</v>
      </c>
      <c r="H157" s="168">
        <f t="shared" si="232"/>
        <v>0</v>
      </c>
      <c r="I157" s="58">
        <v>1</v>
      </c>
      <c r="J157" s="132">
        <f t="shared" si="233"/>
        <v>1</v>
      </c>
      <c r="K157" s="157">
        <f t="shared" si="234"/>
        <v>0</v>
      </c>
      <c r="L157" s="58">
        <v>0</v>
      </c>
      <c r="M157" s="132">
        <f t="shared" si="235"/>
        <v>1</v>
      </c>
      <c r="N157" s="168">
        <f t="shared" si="236"/>
        <v>0</v>
      </c>
      <c r="O157" s="58">
        <v>0</v>
      </c>
      <c r="P157" s="127"/>
      <c r="Q157" s="127"/>
      <c r="R157" s="58">
        <v>0</v>
      </c>
      <c r="S157" s="132">
        <f t="shared" si="237"/>
        <v>1</v>
      </c>
      <c r="T157" s="157">
        <f t="shared" si="238"/>
        <v>0</v>
      </c>
      <c r="U157" s="163">
        <f t="shared" si="239"/>
        <v>1</v>
      </c>
      <c r="V157" s="153">
        <f t="shared" si="240"/>
        <v>0</v>
      </c>
      <c r="W157"/>
      <c r="X157" s="58">
        <v>0</v>
      </c>
      <c r="Y157" s="132">
        <f t="shared" si="241"/>
        <v>1</v>
      </c>
      <c r="Z157" s="157">
        <f t="shared" si="242"/>
        <v>0</v>
      </c>
      <c r="AA157" s="58">
        <v>0</v>
      </c>
      <c r="AB157" s="132">
        <f t="shared" si="243"/>
        <v>1</v>
      </c>
      <c r="AC157" s="168">
        <f t="shared" si="244"/>
        <v>0</v>
      </c>
      <c r="AD157" s="58">
        <v>0</v>
      </c>
      <c r="AE157" s="132">
        <f t="shared" si="245"/>
        <v>1</v>
      </c>
      <c r="AF157" s="157">
        <f t="shared" si="246"/>
        <v>0</v>
      </c>
      <c r="AG157" s="58">
        <v>0</v>
      </c>
      <c r="AH157" s="132">
        <f t="shared" si="247"/>
        <v>1</v>
      </c>
      <c r="AI157" s="168">
        <f t="shared" si="248"/>
        <v>0</v>
      </c>
      <c r="AJ157" s="58">
        <v>0</v>
      </c>
      <c r="AK157" s="132">
        <f t="shared" si="249"/>
        <v>1</v>
      </c>
      <c r="AL157" s="157">
        <f t="shared" si="250"/>
        <v>0</v>
      </c>
      <c r="AM157" s="152">
        <f t="shared" si="251"/>
        <v>0</v>
      </c>
      <c r="AN157" s="153">
        <f t="shared" si="252"/>
        <v>0</v>
      </c>
    </row>
    <row r="158" spans="1:41" s="43" customFormat="1" outlineLevel="1">
      <c r="A158"/>
      <c r="B158" s="40" t="s">
        <v>83</v>
      </c>
      <c r="C158" s="52" t="s">
        <v>94</v>
      </c>
      <c r="D158" s="58">
        <v>0</v>
      </c>
      <c r="E158" s="59">
        <v>0</v>
      </c>
      <c r="F158" s="57">
        <v>1</v>
      </c>
      <c r="G158" s="132">
        <f t="shared" si="231"/>
        <v>1</v>
      </c>
      <c r="H158" s="168">
        <f t="shared" si="232"/>
        <v>0</v>
      </c>
      <c r="I158" s="58">
        <v>0</v>
      </c>
      <c r="J158" s="132">
        <f t="shared" si="233"/>
        <v>1</v>
      </c>
      <c r="K158" s="157">
        <f t="shared" si="234"/>
        <v>0</v>
      </c>
      <c r="L158" s="58">
        <v>0</v>
      </c>
      <c r="M158" s="132">
        <f t="shared" si="235"/>
        <v>1</v>
      </c>
      <c r="N158" s="168">
        <f t="shared" si="236"/>
        <v>0</v>
      </c>
      <c r="O158" s="58">
        <v>0</v>
      </c>
      <c r="P158" s="127"/>
      <c r="Q158" s="127"/>
      <c r="R158" s="58">
        <v>0</v>
      </c>
      <c r="S158" s="132">
        <f t="shared" si="237"/>
        <v>1</v>
      </c>
      <c r="T158" s="157">
        <f t="shared" si="238"/>
        <v>0</v>
      </c>
      <c r="U158" s="163">
        <f t="shared" si="239"/>
        <v>1</v>
      </c>
      <c r="V158" s="153">
        <f t="shared" si="240"/>
        <v>0</v>
      </c>
      <c r="W158"/>
      <c r="X158" s="58">
        <v>0</v>
      </c>
      <c r="Y158" s="132">
        <f t="shared" si="241"/>
        <v>1</v>
      </c>
      <c r="Z158" s="157">
        <f t="shared" si="242"/>
        <v>0</v>
      </c>
      <c r="AA158" s="58">
        <v>0</v>
      </c>
      <c r="AB158" s="132">
        <f t="shared" si="243"/>
        <v>1</v>
      </c>
      <c r="AC158" s="168">
        <f t="shared" si="244"/>
        <v>0</v>
      </c>
      <c r="AD158" s="58">
        <v>0</v>
      </c>
      <c r="AE158" s="132">
        <f t="shared" si="245"/>
        <v>1</v>
      </c>
      <c r="AF158" s="157">
        <f t="shared" si="246"/>
        <v>0</v>
      </c>
      <c r="AG158" s="58">
        <v>0</v>
      </c>
      <c r="AH158" s="132">
        <f t="shared" si="247"/>
        <v>1</v>
      </c>
      <c r="AI158" s="168">
        <f t="shared" si="248"/>
        <v>0</v>
      </c>
      <c r="AJ158" s="58">
        <v>0</v>
      </c>
      <c r="AK158" s="132">
        <f t="shared" si="249"/>
        <v>1</v>
      </c>
      <c r="AL158" s="157">
        <f t="shared" si="250"/>
        <v>0</v>
      </c>
      <c r="AM158" s="152">
        <f t="shared" si="251"/>
        <v>0</v>
      </c>
      <c r="AN158" s="153">
        <f t="shared" si="252"/>
        <v>0</v>
      </c>
    </row>
    <row r="159" spans="1:41" outlineLevel="1">
      <c r="B159" s="40" t="s">
        <v>84</v>
      </c>
      <c r="C159" s="52" t="s">
        <v>94</v>
      </c>
      <c r="D159" s="58">
        <v>0</v>
      </c>
      <c r="E159" s="59">
        <v>0</v>
      </c>
      <c r="F159" s="57">
        <v>0</v>
      </c>
      <c r="G159" s="132">
        <f t="shared" si="231"/>
        <v>0</v>
      </c>
      <c r="H159" s="168">
        <f t="shared" si="232"/>
        <v>0</v>
      </c>
      <c r="I159" s="58">
        <v>0</v>
      </c>
      <c r="J159" s="132">
        <f t="shared" si="233"/>
        <v>0</v>
      </c>
      <c r="K159" s="157">
        <f t="shared" si="234"/>
        <v>0</v>
      </c>
      <c r="L159" s="58">
        <v>0</v>
      </c>
      <c r="M159" s="132">
        <f t="shared" si="235"/>
        <v>0</v>
      </c>
      <c r="N159" s="168">
        <f t="shared" si="236"/>
        <v>0</v>
      </c>
      <c r="O159" s="58">
        <v>0</v>
      </c>
      <c r="P159" s="127"/>
      <c r="Q159" s="127"/>
      <c r="R159" s="58">
        <v>0</v>
      </c>
      <c r="S159" s="132">
        <f t="shared" si="237"/>
        <v>0</v>
      </c>
      <c r="T159" s="157">
        <f t="shared" si="238"/>
        <v>0</v>
      </c>
      <c r="U159" s="163">
        <f t="shared" si="239"/>
        <v>0</v>
      </c>
      <c r="V159" s="153">
        <f t="shared" si="240"/>
        <v>0</v>
      </c>
      <c r="X159" s="58">
        <v>0</v>
      </c>
      <c r="Y159" s="132">
        <f t="shared" si="241"/>
        <v>0</v>
      </c>
      <c r="Z159" s="157">
        <f t="shared" si="242"/>
        <v>0</v>
      </c>
      <c r="AA159" s="58">
        <v>0</v>
      </c>
      <c r="AB159" s="132">
        <f t="shared" si="243"/>
        <v>0</v>
      </c>
      <c r="AC159" s="168">
        <f t="shared" si="244"/>
        <v>0</v>
      </c>
      <c r="AD159" s="58">
        <v>0</v>
      </c>
      <c r="AE159" s="132">
        <f t="shared" si="245"/>
        <v>0</v>
      </c>
      <c r="AF159" s="157">
        <f t="shared" si="246"/>
        <v>0</v>
      </c>
      <c r="AG159" s="58">
        <v>0</v>
      </c>
      <c r="AH159" s="132">
        <f t="shared" si="247"/>
        <v>0</v>
      </c>
      <c r="AI159" s="168">
        <f t="shared" si="248"/>
        <v>0</v>
      </c>
      <c r="AJ159" s="58">
        <v>0</v>
      </c>
      <c r="AK159" s="132">
        <f t="shared" si="249"/>
        <v>0</v>
      </c>
      <c r="AL159" s="157">
        <f t="shared" si="250"/>
        <v>0</v>
      </c>
      <c r="AM159" s="152">
        <f t="shared" si="251"/>
        <v>0</v>
      </c>
      <c r="AN159" s="153">
        <f t="shared" si="252"/>
        <v>0</v>
      </c>
    </row>
    <row r="160" spans="1:41" s="43" customFormat="1" outlineLevel="1">
      <c r="A160"/>
      <c r="B160" s="40" t="s">
        <v>86</v>
      </c>
      <c r="C160" s="52" t="s">
        <v>94</v>
      </c>
      <c r="D160" s="58">
        <v>0</v>
      </c>
      <c r="E160" s="59">
        <v>0</v>
      </c>
      <c r="F160" s="57">
        <v>0</v>
      </c>
      <c r="G160" s="132">
        <f t="shared" si="231"/>
        <v>0</v>
      </c>
      <c r="H160" s="168">
        <f t="shared" si="232"/>
        <v>0</v>
      </c>
      <c r="I160" s="58">
        <v>0</v>
      </c>
      <c r="J160" s="132">
        <f t="shared" si="233"/>
        <v>0</v>
      </c>
      <c r="K160" s="157">
        <f t="shared" si="234"/>
        <v>0</v>
      </c>
      <c r="L160" s="58">
        <v>0</v>
      </c>
      <c r="M160" s="132">
        <f t="shared" si="235"/>
        <v>0</v>
      </c>
      <c r="N160" s="168">
        <f t="shared" si="236"/>
        <v>0</v>
      </c>
      <c r="O160" s="58">
        <v>0</v>
      </c>
      <c r="P160" s="127"/>
      <c r="Q160" s="127"/>
      <c r="R160" s="58">
        <v>0</v>
      </c>
      <c r="S160" s="132">
        <f t="shared" si="237"/>
        <v>0</v>
      </c>
      <c r="T160" s="157">
        <f t="shared" si="238"/>
        <v>0</v>
      </c>
      <c r="U160" s="163">
        <f t="shared" si="239"/>
        <v>0</v>
      </c>
      <c r="V160" s="153">
        <f t="shared" si="240"/>
        <v>0</v>
      </c>
      <c r="W160"/>
      <c r="X160" s="58">
        <v>0</v>
      </c>
      <c r="Y160" s="132">
        <f t="shared" si="241"/>
        <v>0</v>
      </c>
      <c r="Z160" s="157">
        <f t="shared" si="242"/>
        <v>0</v>
      </c>
      <c r="AA160" s="58">
        <v>0</v>
      </c>
      <c r="AB160" s="132">
        <f t="shared" si="243"/>
        <v>0</v>
      </c>
      <c r="AC160" s="168">
        <f t="shared" si="244"/>
        <v>0</v>
      </c>
      <c r="AD160" s="58">
        <v>0</v>
      </c>
      <c r="AE160" s="132">
        <f t="shared" si="245"/>
        <v>0</v>
      </c>
      <c r="AF160" s="157">
        <f t="shared" si="246"/>
        <v>0</v>
      </c>
      <c r="AG160" s="58">
        <v>0</v>
      </c>
      <c r="AH160" s="132">
        <f t="shared" si="247"/>
        <v>0</v>
      </c>
      <c r="AI160" s="168">
        <f t="shared" si="248"/>
        <v>0</v>
      </c>
      <c r="AJ160" s="58">
        <v>0</v>
      </c>
      <c r="AK160" s="132">
        <f t="shared" si="249"/>
        <v>0</v>
      </c>
      <c r="AL160" s="157">
        <f t="shared" si="250"/>
        <v>0</v>
      </c>
      <c r="AM160" s="152">
        <f t="shared" si="251"/>
        <v>0</v>
      </c>
      <c r="AN160" s="153">
        <f t="shared" si="252"/>
        <v>0</v>
      </c>
    </row>
    <row r="161" spans="2:40" outlineLevel="1">
      <c r="B161" s="40" t="s">
        <v>87</v>
      </c>
      <c r="C161" s="52" t="s">
        <v>94</v>
      </c>
      <c r="D161" s="58">
        <v>0</v>
      </c>
      <c r="E161" s="59">
        <v>0</v>
      </c>
      <c r="F161" s="57">
        <v>0</v>
      </c>
      <c r="G161" s="132">
        <f t="shared" si="231"/>
        <v>0</v>
      </c>
      <c r="H161" s="168">
        <f t="shared" si="232"/>
        <v>0</v>
      </c>
      <c r="I161" s="58">
        <v>0</v>
      </c>
      <c r="J161" s="132">
        <f t="shared" si="233"/>
        <v>0</v>
      </c>
      <c r="K161" s="157">
        <f t="shared" si="234"/>
        <v>0</v>
      </c>
      <c r="L161" s="58">
        <v>0</v>
      </c>
      <c r="M161" s="132">
        <f t="shared" si="235"/>
        <v>0</v>
      </c>
      <c r="N161" s="168">
        <f t="shared" si="236"/>
        <v>0</v>
      </c>
      <c r="O161" s="58">
        <v>0</v>
      </c>
      <c r="P161" s="127"/>
      <c r="Q161" s="127"/>
      <c r="R161" s="58">
        <v>0</v>
      </c>
      <c r="S161" s="132">
        <f t="shared" si="237"/>
        <v>0</v>
      </c>
      <c r="T161" s="157">
        <f t="shared" si="238"/>
        <v>0</v>
      </c>
      <c r="U161" s="163">
        <f t="shared" si="239"/>
        <v>0</v>
      </c>
      <c r="V161" s="153">
        <f t="shared" si="240"/>
        <v>0</v>
      </c>
      <c r="X161" s="58">
        <v>0</v>
      </c>
      <c r="Y161" s="132">
        <f t="shared" si="241"/>
        <v>0</v>
      </c>
      <c r="Z161" s="157">
        <f t="shared" si="242"/>
        <v>0</v>
      </c>
      <c r="AA161" s="58">
        <v>0</v>
      </c>
      <c r="AB161" s="132">
        <f t="shared" si="243"/>
        <v>0</v>
      </c>
      <c r="AC161" s="168">
        <f t="shared" si="244"/>
        <v>0</v>
      </c>
      <c r="AD161" s="58">
        <v>0</v>
      </c>
      <c r="AE161" s="132">
        <f t="shared" si="245"/>
        <v>0</v>
      </c>
      <c r="AF161" s="157">
        <f t="shared" si="246"/>
        <v>0</v>
      </c>
      <c r="AG161" s="58">
        <v>0</v>
      </c>
      <c r="AH161" s="132">
        <f t="shared" si="247"/>
        <v>0</v>
      </c>
      <c r="AI161" s="168">
        <f t="shared" si="248"/>
        <v>0</v>
      </c>
      <c r="AJ161" s="58">
        <v>0</v>
      </c>
      <c r="AK161" s="132">
        <f t="shared" si="249"/>
        <v>0</v>
      </c>
      <c r="AL161" s="157">
        <f t="shared" si="250"/>
        <v>0</v>
      </c>
      <c r="AM161" s="152">
        <f t="shared" si="251"/>
        <v>0</v>
      </c>
      <c r="AN161" s="153">
        <f t="shared" si="252"/>
        <v>0</v>
      </c>
    </row>
    <row r="162" spans="2:40" ht="15" customHeight="1" outlineLevel="1">
      <c r="B162" s="40" t="s">
        <v>88</v>
      </c>
      <c r="C162" s="52" t="s">
        <v>94</v>
      </c>
      <c r="D162" s="58">
        <v>0</v>
      </c>
      <c r="E162" s="59">
        <v>0</v>
      </c>
      <c r="F162" s="57">
        <v>0</v>
      </c>
      <c r="G162" s="132">
        <f t="shared" si="231"/>
        <v>0</v>
      </c>
      <c r="H162" s="168">
        <f t="shared" si="232"/>
        <v>0</v>
      </c>
      <c r="I162" s="58">
        <v>0</v>
      </c>
      <c r="J162" s="132">
        <f t="shared" si="233"/>
        <v>0</v>
      </c>
      <c r="K162" s="157">
        <f t="shared" si="234"/>
        <v>0</v>
      </c>
      <c r="L162" s="58">
        <v>0</v>
      </c>
      <c r="M162" s="132">
        <f t="shared" si="235"/>
        <v>0</v>
      </c>
      <c r="N162" s="168">
        <f t="shared" si="236"/>
        <v>0</v>
      </c>
      <c r="O162" s="58">
        <v>0</v>
      </c>
      <c r="P162" s="127"/>
      <c r="Q162" s="127"/>
      <c r="R162" s="58">
        <v>0</v>
      </c>
      <c r="S162" s="132">
        <f t="shared" si="237"/>
        <v>0</v>
      </c>
      <c r="T162" s="157">
        <f t="shared" si="238"/>
        <v>0</v>
      </c>
      <c r="U162" s="163">
        <f t="shared" si="239"/>
        <v>0</v>
      </c>
      <c r="V162" s="153">
        <f t="shared" si="240"/>
        <v>0</v>
      </c>
      <c r="X162" s="58">
        <v>0</v>
      </c>
      <c r="Y162" s="132">
        <f t="shared" si="241"/>
        <v>0</v>
      </c>
      <c r="Z162" s="157">
        <f t="shared" si="242"/>
        <v>0</v>
      </c>
      <c r="AA162" s="58">
        <v>0</v>
      </c>
      <c r="AB162" s="132">
        <f t="shared" si="243"/>
        <v>0</v>
      </c>
      <c r="AC162" s="168">
        <f t="shared" si="244"/>
        <v>0</v>
      </c>
      <c r="AD162" s="58">
        <v>0</v>
      </c>
      <c r="AE162" s="132">
        <f t="shared" si="245"/>
        <v>0</v>
      </c>
      <c r="AF162" s="157">
        <f t="shared" si="246"/>
        <v>0</v>
      </c>
      <c r="AG162" s="58">
        <v>0</v>
      </c>
      <c r="AH162" s="132">
        <f t="shared" si="247"/>
        <v>0</v>
      </c>
      <c r="AI162" s="168">
        <f t="shared" si="248"/>
        <v>0</v>
      </c>
      <c r="AJ162" s="58">
        <v>0</v>
      </c>
      <c r="AK162" s="132">
        <f t="shared" si="249"/>
        <v>0</v>
      </c>
      <c r="AL162" s="157">
        <f t="shared" si="250"/>
        <v>0</v>
      </c>
      <c r="AM162" s="152">
        <f t="shared" si="251"/>
        <v>0</v>
      </c>
      <c r="AN162" s="153">
        <f t="shared" si="252"/>
        <v>0</v>
      </c>
    </row>
    <row r="163" spans="2:40" ht="15" customHeight="1" outlineLevel="1">
      <c r="B163" s="339" t="s">
        <v>95</v>
      </c>
      <c r="C163" s="340"/>
      <c r="D163" s="340"/>
      <c r="E163" s="340"/>
      <c r="F163" s="340"/>
      <c r="G163" s="340"/>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0"/>
      <c r="AL163" s="340"/>
      <c r="AM163" s="340"/>
      <c r="AN163" s="362"/>
    </row>
    <row r="164" spans="2:40" ht="15" customHeight="1" outlineLevel="1">
      <c r="B164" s="282" t="s">
        <v>114</v>
      </c>
      <c r="C164" s="38" t="s">
        <v>94</v>
      </c>
      <c r="D164" s="174">
        <f>SUM(D149:D162)</f>
        <v>0</v>
      </c>
      <c r="E164" s="137">
        <f>SUM(E149:E162)</f>
        <v>0</v>
      </c>
      <c r="F164" s="137">
        <f>SUM(F149:F162)</f>
        <v>3</v>
      </c>
      <c r="G164" s="137">
        <f>SUM(G149:G162)</f>
        <v>3</v>
      </c>
      <c r="H164" s="169">
        <f>IFERROR((G164-E164)/E164,0)</f>
        <v>0</v>
      </c>
      <c r="I164" s="137">
        <f>SUM(I149:I162)</f>
        <v>2</v>
      </c>
      <c r="J164" s="137">
        <f>SUM(J149:J162)</f>
        <v>5</v>
      </c>
      <c r="K164" s="156">
        <f t="shared" ref="K164" si="253">IFERROR((J164-G164)/G164,0)</f>
        <v>0.66666666666666663</v>
      </c>
      <c r="L164" s="137">
        <f>SUM(L149:L162)</f>
        <v>0</v>
      </c>
      <c r="M164" s="137">
        <f>SUM(M149:M162)</f>
        <v>5</v>
      </c>
      <c r="N164" s="169">
        <f t="shared" ref="N164" si="254">IFERROR((M164-J164)/J164,0)</f>
        <v>0</v>
      </c>
      <c r="O164" s="137">
        <f>SUM(O149:O162)</f>
        <v>0</v>
      </c>
      <c r="P164" s="127"/>
      <c r="Q164" s="127"/>
      <c r="R164" s="137">
        <f>SUM(R149:R162)</f>
        <v>2</v>
      </c>
      <c r="S164" s="137">
        <f>SUM(S149:S162)</f>
        <v>7</v>
      </c>
      <c r="T164" s="156">
        <f t="shared" ref="T164" si="255">IFERROR((S164-M164)/M164,0)</f>
        <v>0.4</v>
      </c>
      <c r="U164" s="137">
        <f>SUM(U149:U162)</f>
        <v>7</v>
      </c>
      <c r="V164" s="150">
        <f>IFERROR((S164/E164)^(1/4)-1,0)</f>
        <v>0</v>
      </c>
      <c r="X164" s="137">
        <f>SUM(X149:X162)</f>
        <v>1</v>
      </c>
      <c r="Y164" s="137">
        <f>SUM(Y149:Y162)</f>
        <v>8</v>
      </c>
      <c r="Z164" s="156">
        <f>IFERROR((Y164-S164)/S164,0)</f>
        <v>0.14285714285714285</v>
      </c>
      <c r="AA164" s="137">
        <f>SUM(AA149:AA162)</f>
        <v>0</v>
      </c>
      <c r="AB164" s="137">
        <f>SUM(AB149:AB162)</f>
        <v>8</v>
      </c>
      <c r="AC164" s="165">
        <f>IFERROR((AB164-Y164)/Y164,0)</f>
        <v>0</v>
      </c>
      <c r="AD164" s="137">
        <f>SUM(AD149:AD162)</f>
        <v>0</v>
      </c>
      <c r="AE164" s="137">
        <f>SUM(AE149:AE162)</f>
        <v>8</v>
      </c>
      <c r="AF164" s="164">
        <f>IFERROR((AE164-AB164)/AB164,0)</f>
        <v>0</v>
      </c>
      <c r="AG164" s="137">
        <f>SUM(AG149:AG162)</f>
        <v>0</v>
      </c>
      <c r="AH164" s="137">
        <f>SUM(AH149:AH162)</f>
        <v>8</v>
      </c>
      <c r="AI164" s="165">
        <f>IFERROR((AH164-AE164)/AE164,0)</f>
        <v>0</v>
      </c>
      <c r="AJ164" s="137">
        <f>SUM(AJ149:AJ162)</f>
        <v>0</v>
      </c>
      <c r="AK164" s="137">
        <f>SUM(AK149:AK162)</f>
        <v>8</v>
      </c>
      <c r="AL164" s="149">
        <f>IFERROR((AK164-AH164)/AH164,0)</f>
        <v>0</v>
      </c>
      <c r="AM164" s="137">
        <f>SUM(AM149:AM162)</f>
        <v>1</v>
      </c>
      <c r="AN164" s="153">
        <f t="shared" ref="AN164" si="256">IFERROR((AK164/Y164)^(1/4)-1,0)</f>
        <v>0</v>
      </c>
    </row>
    <row r="182" spans="11:11">
      <c r="K182" t="s">
        <v>132</v>
      </c>
    </row>
  </sheetData>
  <mergeCells count="143">
    <mergeCell ref="U146:V147"/>
    <mergeCell ref="D146:Q146"/>
    <mergeCell ref="R146:T146"/>
    <mergeCell ref="X58:Z58"/>
    <mergeCell ref="AA58:AC58"/>
    <mergeCell ref="AD58:AF58"/>
    <mergeCell ref="AG58:AI58"/>
    <mergeCell ref="X80:AN80"/>
    <mergeCell ref="U57:V58"/>
    <mergeCell ref="X57:AN57"/>
    <mergeCell ref="AJ58:AL58"/>
    <mergeCell ref="AM58:AN58"/>
    <mergeCell ref="X146:AN146"/>
    <mergeCell ref="D147:E147"/>
    <mergeCell ref="F147:H147"/>
    <mergeCell ref="I147:K147"/>
    <mergeCell ref="L147:N147"/>
    <mergeCell ref="O147:Q147"/>
    <mergeCell ref="X147:Z147"/>
    <mergeCell ref="AA147:AC147"/>
    <mergeCell ref="AD147:AF147"/>
    <mergeCell ref="D57:Q57"/>
    <mergeCell ref="R57:T57"/>
    <mergeCell ref="X125:Z125"/>
    <mergeCell ref="B11:B13"/>
    <mergeCell ref="C11:C13"/>
    <mergeCell ref="U11:V12"/>
    <mergeCell ref="X34:AN34"/>
    <mergeCell ref="D35:E35"/>
    <mergeCell ref="F35:H35"/>
    <mergeCell ref="I35:K35"/>
    <mergeCell ref="L35:N35"/>
    <mergeCell ref="O35:Q35"/>
    <mergeCell ref="X35:Z35"/>
    <mergeCell ref="AA35:AC35"/>
    <mergeCell ref="AD35:AF35"/>
    <mergeCell ref="AG35:AI35"/>
    <mergeCell ref="AJ35:AL35"/>
    <mergeCell ref="AM35:AN35"/>
    <mergeCell ref="R35:T35"/>
    <mergeCell ref="L12:N12"/>
    <mergeCell ref="R12:T12"/>
    <mergeCell ref="X11:AN11"/>
    <mergeCell ref="AA12:AC12"/>
    <mergeCell ref="AD12:AF12"/>
    <mergeCell ref="R11:T11"/>
    <mergeCell ref="D34:Q34"/>
    <mergeCell ref="D11:Q11"/>
    <mergeCell ref="AG12:AI12"/>
    <mergeCell ref="AJ12:AL12"/>
    <mergeCell ref="X12:Z12"/>
    <mergeCell ref="R81:T81"/>
    <mergeCell ref="U80:V81"/>
    <mergeCell ref="X124:AN124"/>
    <mergeCell ref="D124:Q124"/>
    <mergeCell ref="R124:T124"/>
    <mergeCell ref="D80:Q80"/>
    <mergeCell ref="AA125:AC125"/>
    <mergeCell ref="AD125:AF125"/>
    <mergeCell ref="U124:V125"/>
    <mergeCell ref="AA103:AC103"/>
    <mergeCell ref="AD103:AF103"/>
    <mergeCell ref="AG103:AI103"/>
    <mergeCell ref="D125:E125"/>
    <mergeCell ref="F125:H125"/>
    <mergeCell ref="I125:K125"/>
    <mergeCell ref="D103:E103"/>
    <mergeCell ref="F103:H103"/>
    <mergeCell ref="I103:K103"/>
    <mergeCell ref="L103:N103"/>
    <mergeCell ref="O103:Q103"/>
    <mergeCell ref="X103:Z103"/>
    <mergeCell ref="B163:AN163"/>
    <mergeCell ref="B51:AN51"/>
    <mergeCell ref="B74:AN74"/>
    <mergeCell ref="B97:AN97"/>
    <mergeCell ref="B119:AN119"/>
    <mergeCell ref="B141:AN141"/>
    <mergeCell ref="U102:V103"/>
    <mergeCell ref="B146:B148"/>
    <mergeCell ref="C146:C148"/>
    <mergeCell ref="B124:B126"/>
    <mergeCell ref="R125:T125"/>
    <mergeCell ref="X81:Z81"/>
    <mergeCell ref="AA81:AC81"/>
    <mergeCell ref="AD81:AF81"/>
    <mergeCell ref="AG81:AI81"/>
    <mergeCell ref="AG147:AI147"/>
    <mergeCell ref="AJ147:AL147"/>
    <mergeCell ref="AM147:AN147"/>
    <mergeCell ref="AG125:AI125"/>
    <mergeCell ref="AJ125:AL125"/>
    <mergeCell ref="R147:T147"/>
    <mergeCell ref="AM125:AN125"/>
    <mergeCell ref="L125:N125"/>
    <mergeCell ref="O125:Q125"/>
    <mergeCell ref="B34:B36"/>
    <mergeCell ref="C34:C36"/>
    <mergeCell ref="B80:B82"/>
    <mergeCell ref="C80:C82"/>
    <mergeCell ref="B57:B59"/>
    <mergeCell ref="C57:C59"/>
    <mergeCell ref="B102:B104"/>
    <mergeCell ref="C102:C104"/>
    <mergeCell ref="R103:T103"/>
    <mergeCell ref="R80:T80"/>
    <mergeCell ref="D102:Q102"/>
    <mergeCell ref="R102:T102"/>
    <mergeCell ref="D81:E81"/>
    <mergeCell ref="F81:H81"/>
    <mergeCell ref="I81:K81"/>
    <mergeCell ref="L81:N81"/>
    <mergeCell ref="O81:Q81"/>
    <mergeCell ref="F58:H58"/>
    <mergeCell ref="I58:K58"/>
    <mergeCell ref="L58:N58"/>
    <mergeCell ref="O58:Q58"/>
    <mergeCell ref="D58:E58"/>
    <mergeCell ref="R34:T34"/>
    <mergeCell ref="B5:I5"/>
    <mergeCell ref="J2:L2"/>
    <mergeCell ref="B32:AN32"/>
    <mergeCell ref="B55:AN55"/>
    <mergeCell ref="B78:AN78"/>
    <mergeCell ref="B100:AN100"/>
    <mergeCell ref="B122:AN122"/>
    <mergeCell ref="B144:AN144"/>
    <mergeCell ref="C124:C126"/>
    <mergeCell ref="O12:Q12"/>
    <mergeCell ref="D12:E12"/>
    <mergeCell ref="F12:H12"/>
    <mergeCell ref="I12:K12"/>
    <mergeCell ref="R58:T58"/>
    <mergeCell ref="AJ81:AL81"/>
    <mergeCell ref="AM81:AN81"/>
    <mergeCell ref="X102:AN102"/>
    <mergeCell ref="AJ103:AL103"/>
    <mergeCell ref="AM103:AN103"/>
    <mergeCell ref="C2:G2"/>
    <mergeCell ref="B9:AN9"/>
    <mergeCell ref="AM12:AN12"/>
    <mergeCell ref="B28:AN28"/>
    <mergeCell ref="U34:V35"/>
  </mergeCells>
  <hyperlinks>
    <hyperlink ref="J2" location="'Αρχική σελίδα'!A1" display="Πίσω στην αρχική σελίδα" xr:uid="{E3DA1B85-D96B-4D99-A829-EAE7EE262FC7}"/>
  </hyperlinks>
  <pageMargins left="0.7" right="0.7" top="0.75" bottom="0.75" header="0.3" footer="0.3"/>
  <pageSetup orientation="portrait" r:id="rId1"/>
  <headerFooter>
    <oddHeader>&amp;R&amp;"Calibri"&amp;10&amp;K000000ΕΔΑ ΘΕΣΣΑΛΟΝΙΚΗΣ - ΘΕΣΣΑΛΙΑΣ Α.Ε. | ΕΜΠΙΣΤΕΥΤΙΚΟ&amp;1#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E629-ECE6-431A-A13D-3E16A4CA4480}">
  <sheetPr>
    <tabColor theme="4" tint="0.79998168889431442"/>
  </sheetPr>
  <dimension ref="A2:AK136"/>
  <sheetViews>
    <sheetView showGridLines="0" zoomScale="85" zoomScaleNormal="85" workbookViewId="0">
      <selection activeCell="L29" sqref="L29"/>
    </sheetView>
  </sheetViews>
  <sheetFormatPr defaultRowHeight="14.45" outlineLevelRow="1"/>
  <cols>
    <col min="1" max="1" width="2.85546875" customWidth="1"/>
    <col min="2" max="2" width="29.5703125" customWidth="1"/>
    <col min="3" max="3" width="21.28515625" customWidth="1"/>
    <col min="4" max="4" width="16.5703125" bestFit="1" customWidth="1"/>
    <col min="5" max="5" width="16.7109375" customWidth="1"/>
    <col min="6" max="6" width="20.7109375" bestFit="1" customWidth="1"/>
    <col min="7" max="7" width="16.7109375" customWidth="1"/>
    <col min="14" max="14" width="10.42578125" customWidth="1"/>
    <col min="16" max="16" width="6.28515625" customWidth="1"/>
    <col min="17" max="17" width="1.7109375" customWidth="1"/>
  </cols>
  <sheetData>
    <row r="2" spans="2:37" ht="18.600000000000001">
      <c r="B2" s="1" t="s">
        <v>0</v>
      </c>
      <c r="C2" s="333" t="str">
        <f>'Αρχική Σελίδα'!C3</f>
        <v>Θεσσαλονίκης</v>
      </c>
      <c r="D2" s="333"/>
      <c r="E2" s="333"/>
      <c r="F2" s="333"/>
      <c r="G2" s="333"/>
      <c r="H2" s="81"/>
      <c r="J2" s="334" t="s">
        <v>58</v>
      </c>
      <c r="K2" s="334"/>
      <c r="L2" s="334"/>
    </row>
    <row r="3" spans="2:37" ht="18.600000000000001">
      <c r="B3" s="2" t="s">
        <v>2</v>
      </c>
      <c r="C3" s="37">
        <f>'Αρχική Σελίδα'!C4</f>
        <v>2024</v>
      </c>
      <c r="D3" s="37" t="s">
        <v>3</v>
      </c>
      <c r="E3" s="37">
        <f>C3+4</f>
        <v>2028</v>
      </c>
    </row>
    <row r="4" spans="2:37" ht="14.45" customHeight="1">
      <c r="C4" s="2"/>
      <c r="D4" s="37"/>
      <c r="E4" s="37"/>
    </row>
    <row r="5" spans="2:37" ht="62.25" customHeight="1">
      <c r="B5" s="335" t="s">
        <v>133</v>
      </c>
      <c r="C5" s="335"/>
      <c r="D5" s="335"/>
      <c r="E5" s="335"/>
      <c r="F5" s="335"/>
      <c r="G5" s="335"/>
      <c r="H5" s="335"/>
      <c r="I5" s="335"/>
    </row>
    <row r="6" spans="2:37">
      <c r="B6" s="198"/>
      <c r="C6" s="198"/>
      <c r="D6" s="198"/>
      <c r="E6" s="198"/>
      <c r="F6" s="198"/>
      <c r="G6" s="198"/>
      <c r="H6" s="198"/>
    </row>
    <row r="7" spans="2:37" ht="18.600000000000001">
      <c r="B7" s="82" t="str">
        <f>"Μέση μοναδιαία ετήσια κατανάλωση αερίου τελικού πελάτη ανά κατηγορία ιστορικά ("&amp;(C3-5)&amp;" - "&amp;(C3-1)&amp;") και για το Πρόγραμμα Ανάπτυξης "&amp;C3&amp;" - "&amp;E3</f>
        <v>Μέση μοναδιαία ετήσια κατανάλωση αερίου τελικού πελάτη ανά κατηγορία ιστορικά (2019 - 2023) και για το Πρόγραμμα Ανάπτυξης 2024 - 2028</v>
      </c>
      <c r="C7" s="83"/>
      <c r="D7" s="83"/>
      <c r="E7" s="83"/>
      <c r="F7" s="83"/>
      <c r="G7" s="83"/>
      <c r="H7" s="81"/>
      <c r="I7" s="81"/>
      <c r="J7" s="81"/>
      <c r="K7" s="81"/>
      <c r="L7" s="81"/>
    </row>
    <row r="8" spans="2:37" ht="18.600000000000001">
      <c r="C8" s="2"/>
      <c r="D8" s="37"/>
      <c r="E8" s="37"/>
      <c r="F8" s="37"/>
    </row>
    <row r="9" spans="2:37" ht="15.6">
      <c r="B9" s="332" t="s">
        <v>92</v>
      </c>
      <c r="C9" s="332"/>
      <c r="D9" s="332"/>
      <c r="E9" s="332"/>
      <c r="F9" s="332"/>
      <c r="G9" s="332"/>
    </row>
    <row r="10" spans="2:37" ht="5.45" customHeight="1" outlineLevel="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row>
    <row r="11" spans="2:37" outlineLevel="1">
      <c r="B11" s="359"/>
      <c r="C11" s="344" t="s">
        <v>93</v>
      </c>
      <c r="D11" s="337" t="s">
        <v>106</v>
      </c>
      <c r="E11" s="363"/>
      <c r="F11" s="337" t="s">
        <v>107</v>
      </c>
      <c r="G11" s="363"/>
    </row>
    <row r="12" spans="2:37" outlineLevel="1">
      <c r="B12" s="360"/>
      <c r="C12" s="345"/>
      <c r="D12" s="337" t="str">
        <f>($C$3-5)&amp;" - "&amp;($C$3-1)</f>
        <v>2019 - 2023</v>
      </c>
      <c r="E12" s="363"/>
      <c r="F12" s="337" t="str">
        <f>$C$3&amp;" - "&amp;$E$3</f>
        <v>2024 - 2028</v>
      </c>
      <c r="G12" s="363"/>
    </row>
    <row r="13" spans="2:37" ht="29.1" outlineLevel="1">
      <c r="B13" s="361"/>
      <c r="C13" s="346"/>
      <c r="D13" s="69" t="s">
        <v>134</v>
      </c>
      <c r="E13" s="72" t="s">
        <v>135</v>
      </c>
      <c r="F13" s="69" t="s">
        <v>134</v>
      </c>
      <c r="G13" s="72" t="s">
        <v>135</v>
      </c>
    </row>
    <row r="14" spans="2:37" outlineLevel="1">
      <c r="B14" s="40" t="s">
        <v>74</v>
      </c>
      <c r="C14" s="52" t="s">
        <v>136</v>
      </c>
      <c r="D14" s="217">
        <v>4.2877154379696618</v>
      </c>
      <c r="E14" s="218">
        <v>8.5754308759393236</v>
      </c>
      <c r="F14" s="217">
        <v>3.7302891583421114</v>
      </c>
      <c r="G14" s="218">
        <v>7.4605783166842228</v>
      </c>
    </row>
    <row r="15" spans="2:37" outlineLevel="1">
      <c r="B15" s="40" t="s">
        <v>75</v>
      </c>
      <c r="C15" s="52" t="s">
        <v>136</v>
      </c>
      <c r="D15" s="217">
        <v>4.2877154379696618</v>
      </c>
      <c r="E15" s="218">
        <v>8.5754308759393236</v>
      </c>
      <c r="F15" s="217">
        <v>3.7302891583421114</v>
      </c>
      <c r="G15" s="218">
        <v>7.4605783166842228</v>
      </c>
    </row>
    <row r="16" spans="2:37" outlineLevel="1">
      <c r="B16" s="40" t="s">
        <v>76</v>
      </c>
      <c r="C16" s="52" t="s">
        <v>136</v>
      </c>
      <c r="D16" s="217">
        <v>4.2877154379696618</v>
      </c>
      <c r="E16" s="218">
        <v>8.5754308759393236</v>
      </c>
      <c r="F16" s="217">
        <v>3.7302891583421114</v>
      </c>
      <c r="G16" s="218">
        <v>7.4605783166842228</v>
      </c>
    </row>
    <row r="17" spans="2:37" outlineLevel="1">
      <c r="B17" s="40" t="s">
        <v>77</v>
      </c>
      <c r="C17" s="52" t="s">
        <v>136</v>
      </c>
      <c r="D17" s="217">
        <v>4.2877154379696618</v>
      </c>
      <c r="E17" s="218">
        <v>8.5754308759393236</v>
      </c>
      <c r="F17" s="217">
        <v>3.7302891583421114</v>
      </c>
      <c r="G17" s="218">
        <v>7.4605783166842228</v>
      </c>
    </row>
    <row r="18" spans="2:37" outlineLevel="1">
      <c r="B18" s="40" t="s">
        <v>78</v>
      </c>
      <c r="C18" s="52" t="s">
        <v>136</v>
      </c>
      <c r="D18" s="217">
        <v>4.2877154379696618</v>
      </c>
      <c r="E18" s="218">
        <v>8.5754308759393236</v>
      </c>
      <c r="F18" s="217">
        <v>3.7302891583421114</v>
      </c>
      <c r="G18" s="218">
        <v>7.4605783166842228</v>
      </c>
    </row>
    <row r="19" spans="2:37" outlineLevel="1">
      <c r="B19" s="40" t="s">
        <v>79</v>
      </c>
      <c r="C19" s="52" t="s">
        <v>136</v>
      </c>
      <c r="D19" s="217">
        <v>4.2877154379696618</v>
      </c>
      <c r="E19" s="218">
        <v>8.5754308759393236</v>
      </c>
      <c r="F19" s="217">
        <v>3.7302891583421114</v>
      </c>
      <c r="G19" s="218">
        <v>7.4605783166842228</v>
      </c>
    </row>
    <row r="20" spans="2:37" outlineLevel="1">
      <c r="B20" s="40" t="s">
        <v>80</v>
      </c>
      <c r="C20" s="52" t="s">
        <v>136</v>
      </c>
      <c r="D20" s="217">
        <v>4.2877154379696618</v>
      </c>
      <c r="E20" s="218">
        <v>8.5754308759393236</v>
      </c>
      <c r="F20" s="217">
        <v>3.7302891583421114</v>
      </c>
      <c r="G20" s="218">
        <v>7.4605783166842228</v>
      </c>
    </row>
    <row r="21" spans="2:37" outlineLevel="1">
      <c r="B21" s="40" t="s">
        <v>81</v>
      </c>
      <c r="C21" s="52" t="s">
        <v>136</v>
      </c>
      <c r="D21" s="217">
        <v>4.2877154379696618</v>
      </c>
      <c r="E21" s="218">
        <v>8.5754308759393236</v>
      </c>
      <c r="F21" s="217">
        <v>3.7302891583421114</v>
      </c>
      <c r="G21" s="218">
        <v>7.4605783166842228</v>
      </c>
    </row>
    <row r="22" spans="2:37" s="43" customFormat="1" ht="12.75" customHeight="1" outlineLevel="1">
      <c r="B22" s="40" t="s">
        <v>82</v>
      </c>
      <c r="C22" s="52" t="s">
        <v>136</v>
      </c>
      <c r="D22" s="217">
        <v>4.2877154379696618</v>
      </c>
      <c r="E22" s="218">
        <v>8.5754308759393236</v>
      </c>
      <c r="F22" s="217">
        <v>3.7302891583421114</v>
      </c>
      <c r="G22" s="218">
        <v>7.4605783166842228</v>
      </c>
    </row>
    <row r="23" spans="2:37" s="43" customFormat="1" ht="12.75" customHeight="1" outlineLevel="1">
      <c r="B23" s="40" t="s">
        <v>83</v>
      </c>
      <c r="C23" s="52" t="s">
        <v>136</v>
      </c>
      <c r="D23" s="217">
        <v>4.2877154379696618</v>
      </c>
      <c r="E23" s="218">
        <v>8.5754308759393236</v>
      </c>
      <c r="F23" s="217">
        <v>3.7302891583421114</v>
      </c>
      <c r="G23" s="218">
        <v>7.4605783166842228</v>
      </c>
    </row>
    <row r="24" spans="2:37" outlineLevel="1">
      <c r="B24" s="40" t="s">
        <v>84</v>
      </c>
      <c r="C24" s="52" t="s">
        <v>136</v>
      </c>
      <c r="D24" s="217">
        <v>4.2877154379696618</v>
      </c>
      <c r="E24" s="218">
        <v>8.5754308759393236</v>
      </c>
      <c r="F24" s="217">
        <v>3.7302891583421114</v>
      </c>
      <c r="G24" s="218">
        <v>7.4605783166842228</v>
      </c>
    </row>
    <row r="25" spans="2:37" s="43" customFormat="1" ht="12.75" customHeight="1" outlineLevel="1">
      <c r="B25" s="40" t="s">
        <v>86</v>
      </c>
      <c r="C25" s="52" t="s">
        <v>136</v>
      </c>
      <c r="D25" s="217">
        <v>4.2877154379696618</v>
      </c>
      <c r="E25" s="218">
        <v>8.5754308759393236</v>
      </c>
      <c r="F25" s="217">
        <v>3.7302891583421114</v>
      </c>
      <c r="G25" s="218">
        <v>7.4605783166842228</v>
      </c>
    </row>
    <row r="26" spans="2:37" outlineLevel="1">
      <c r="B26" s="40" t="s">
        <v>87</v>
      </c>
      <c r="C26" s="52" t="s">
        <v>136</v>
      </c>
      <c r="D26" s="217">
        <v>4.2877154379696618</v>
      </c>
      <c r="E26" s="218">
        <v>8.5754308759393236</v>
      </c>
      <c r="F26" s="217">
        <v>3.7302891583421114</v>
      </c>
      <c r="G26" s="218">
        <v>7.4605783166842228</v>
      </c>
    </row>
    <row r="27" spans="2:37" ht="16.5" customHeight="1" outlineLevel="1">
      <c r="B27" s="40" t="s">
        <v>88</v>
      </c>
      <c r="C27" s="52" t="s">
        <v>136</v>
      </c>
      <c r="D27" s="217">
        <v>4.2877154379696618</v>
      </c>
      <c r="E27" s="218">
        <v>8.5754308759393236</v>
      </c>
      <c r="F27" s="217">
        <v>3.7302891583421114</v>
      </c>
      <c r="G27" s="218">
        <v>7.4605783166842228</v>
      </c>
    </row>
    <row r="28" spans="2:37" ht="16.5" customHeight="1" outlineLevel="1">
      <c r="B28" s="339" t="s">
        <v>95</v>
      </c>
      <c r="C28" s="340"/>
      <c r="D28" s="340"/>
      <c r="E28" s="340"/>
      <c r="F28" s="340"/>
      <c r="G28" s="362"/>
    </row>
    <row r="29" spans="2:37" ht="15" customHeight="1"/>
    <row r="30" spans="2:37" ht="15.6">
      <c r="B30" s="332" t="s">
        <v>97</v>
      </c>
      <c r="C30" s="332"/>
      <c r="D30" s="332"/>
      <c r="E30" s="332"/>
      <c r="F30" s="332"/>
      <c r="G30" s="332"/>
    </row>
    <row r="31" spans="2:37" ht="5.45" customHeight="1" outlineLevel="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row>
    <row r="32" spans="2:37" outlineLevel="1">
      <c r="B32" s="359"/>
      <c r="C32" s="344" t="s">
        <v>93</v>
      </c>
      <c r="D32" s="337" t="s">
        <v>106</v>
      </c>
      <c r="E32" s="363"/>
      <c r="F32" s="337" t="s">
        <v>107</v>
      </c>
      <c r="G32" s="363"/>
    </row>
    <row r="33" spans="2:7" outlineLevel="1">
      <c r="B33" s="360"/>
      <c r="C33" s="345"/>
      <c r="D33" s="337" t="str">
        <f>($C$3-5)&amp;" - "&amp;($C$3-1)</f>
        <v>2019 - 2023</v>
      </c>
      <c r="E33" s="363"/>
      <c r="F33" s="337" t="str">
        <f>$C$3&amp;" - "&amp;$E$3</f>
        <v>2024 - 2028</v>
      </c>
      <c r="G33" s="363"/>
    </row>
    <row r="34" spans="2:7" ht="29.1" outlineLevel="1">
      <c r="B34" s="361"/>
      <c r="C34" s="346"/>
      <c r="D34" s="69" t="s">
        <v>134</v>
      </c>
      <c r="E34" s="72" t="s">
        <v>135</v>
      </c>
      <c r="F34" s="69" t="s">
        <v>134</v>
      </c>
      <c r="G34" s="72" t="s">
        <v>135</v>
      </c>
    </row>
    <row r="35" spans="2:7" outlineLevel="1">
      <c r="B35" s="40" t="s">
        <v>74</v>
      </c>
      <c r="C35" s="52" t="s">
        <v>136</v>
      </c>
      <c r="D35" s="215">
        <v>1.198220566623583</v>
      </c>
      <c r="E35" s="216">
        <v>2.396441133247166</v>
      </c>
      <c r="F35" s="215">
        <v>1.032865522804483</v>
      </c>
      <c r="G35" s="216">
        <v>2.0657310456089659</v>
      </c>
    </row>
    <row r="36" spans="2:7" outlineLevel="1">
      <c r="B36" s="40" t="s">
        <v>75</v>
      </c>
      <c r="C36" s="52" t="s">
        <v>136</v>
      </c>
      <c r="D36" s="215">
        <v>1.198220566623583</v>
      </c>
      <c r="E36" s="216">
        <v>2.396441133247166</v>
      </c>
      <c r="F36" s="215">
        <v>1.032865522804483</v>
      </c>
      <c r="G36" s="216">
        <v>2.0657310456089659</v>
      </c>
    </row>
    <row r="37" spans="2:7" outlineLevel="1">
      <c r="B37" s="40" t="s">
        <v>76</v>
      </c>
      <c r="C37" s="52" t="s">
        <v>136</v>
      </c>
      <c r="D37" s="215">
        <v>1.198220566623583</v>
      </c>
      <c r="E37" s="216">
        <v>2.396441133247166</v>
      </c>
      <c r="F37" s="215">
        <v>1.032865522804483</v>
      </c>
      <c r="G37" s="216">
        <v>2.0657310456089659</v>
      </c>
    </row>
    <row r="38" spans="2:7" outlineLevel="1">
      <c r="B38" s="40" t="s">
        <v>77</v>
      </c>
      <c r="C38" s="52" t="s">
        <v>136</v>
      </c>
      <c r="D38" s="215">
        <v>1.198220566623583</v>
      </c>
      <c r="E38" s="216">
        <v>2.396441133247166</v>
      </c>
      <c r="F38" s="215">
        <v>1.032865522804483</v>
      </c>
      <c r="G38" s="216">
        <v>2.0657310456089659</v>
      </c>
    </row>
    <row r="39" spans="2:7" outlineLevel="1">
      <c r="B39" s="40" t="s">
        <v>78</v>
      </c>
      <c r="C39" s="52" t="s">
        <v>136</v>
      </c>
      <c r="D39" s="215">
        <v>1.198220566623583</v>
      </c>
      <c r="E39" s="216">
        <v>2.396441133247166</v>
      </c>
      <c r="F39" s="215">
        <v>1.032865522804483</v>
      </c>
      <c r="G39" s="216">
        <v>2.0657310456089659</v>
      </c>
    </row>
    <row r="40" spans="2:7" outlineLevel="1">
      <c r="B40" s="40" t="s">
        <v>79</v>
      </c>
      <c r="C40" s="52" t="s">
        <v>136</v>
      </c>
      <c r="D40" s="215">
        <v>1.198220566623583</v>
      </c>
      <c r="E40" s="216">
        <v>2.396441133247166</v>
      </c>
      <c r="F40" s="215">
        <v>1.032865522804483</v>
      </c>
      <c r="G40" s="216">
        <v>2.0657310456089659</v>
      </c>
    </row>
    <row r="41" spans="2:7" outlineLevel="1">
      <c r="B41" s="40" t="s">
        <v>80</v>
      </c>
      <c r="C41" s="52" t="s">
        <v>136</v>
      </c>
      <c r="D41" s="215">
        <v>1.198220566623583</v>
      </c>
      <c r="E41" s="216">
        <v>2.396441133247166</v>
      </c>
      <c r="F41" s="215">
        <v>1.032865522804483</v>
      </c>
      <c r="G41" s="216">
        <v>2.0657310456089659</v>
      </c>
    </row>
    <row r="42" spans="2:7" outlineLevel="1">
      <c r="B42" s="40" t="s">
        <v>81</v>
      </c>
      <c r="C42" s="52" t="s">
        <v>136</v>
      </c>
      <c r="D42" s="215">
        <v>1.198220566623583</v>
      </c>
      <c r="E42" s="216">
        <v>2.396441133247166</v>
      </c>
      <c r="F42" s="215">
        <v>1.032865522804483</v>
      </c>
      <c r="G42" s="216">
        <v>2.0657310456089659</v>
      </c>
    </row>
    <row r="43" spans="2:7" s="43" customFormat="1" ht="12.75" customHeight="1" outlineLevel="1">
      <c r="B43" s="40" t="s">
        <v>82</v>
      </c>
      <c r="C43" s="52" t="s">
        <v>136</v>
      </c>
      <c r="D43" s="215">
        <v>1.198220566623583</v>
      </c>
      <c r="E43" s="216">
        <v>2.396441133247166</v>
      </c>
      <c r="F43" s="215">
        <v>1.032865522804483</v>
      </c>
      <c r="G43" s="216">
        <v>2.0657310456089659</v>
      </c>
    </row>
    <row r="44" spans="2:7" s="43" customFormat="1" ht="12.75" customHeight="1" outlineLevel="1">
      <c r="B44" s="40" t="s">
        <v>83</v>
      </c>
      <c r="C44" s="52" t="s">
        <v>136</v>
      </c>
      <c r="D44" s="215">
        <v>1.198220566623583</v>
      </c>
      <c r="E44" s="216">
        <v>2.396441133247166</v>
      </c>
      <c r="F44" s="215">
        <v>1.032865522804483</v>
      </c>
      <c r="G44" s="216">
        <v>2.0657310456089659</v>
      </c>
    </row>
    <row r="45" spans="2:7" outlineLevel="1">
      <c r="B45" s="40" t="s">
        <v>84</v>
      </c>
      <c r="C45" s="52" t="s">
        <v>136</v>
      </c>
      <c r="D45" s="215">
        <v>1.198220566623583</v>
      </c>
      <c r="E45" s="216">
        <v>2.396441133247166</v>
      </c>
      <c r="F45" s="215">
        <v>1.032865522804483</v>
      </c>
      <c r="G45" s="216">
        <v>2.0657310456089659</v>
      </c>
    </row>
    <row r="46" spans="2:7" s="43" customFormat="1" ht="12.75" customHeight="1" outlineLevel="1">
      <c r="B46" s="40" t="s">
        <v>86</v>
      </c>
      <c r="C46" s="52" t="s">
        <v>136</v>
      </c>
      <c r="D46" s="215">
        <v>1.198220566623583</v>
      </c>
      <c r="E46" s="216">
        <v>2.396441133247166</v>
      </c>
      <c r="F46" s="215">
        <v>1.032865522804483</v>
      </c>
      <c r="G46" s="216">
        <v>2.0657310456089659</v>
      </c>
    </row>
    <row r="47" spans="2:7" outlineLevel="1">
      <c r="B47" s="40" t="s">
        <v>87</v>
      </c>
      <c r="C47" s="52" t="s">
        <v>136</v>
      </c>
      <c r="D47" s="215">
        <v>1.198220566623583</v>
      </c>
      <c r="E47" s="216">
        <v>2.396441133247166</v>
      </c>
      <c r="F47" s="215">
        <v>1.032865522804483</v>
      </c>
      <c r="G47" s="216">
        <v>2.0657310456089659</v>
      </c>
    </row>
    <row r="48" spans="2:7" ht="16.5" customHeight="1" outlineLevel="1">
      <c r="B48" s="40" t="s">
        <v>88</v>
      </c>
      <c r="C48" s="52" t="s">
        <v>136</v>
      </c>
      <c r="D48" s="215">
        <v>1.198220566623583</v>
      </c>
      <c r="E48" s="216">
        <v>2.396441133247166</v>
      </c>
      <c r="F48" s="215">
        <v>1.032865522804483</v>
      </c>
      <c r="G48" s="216">
        <v>2.0657310456089659</v>
      </c>
    </row>
    <row r="49" spans="2:37" ht="16.5" customHeight="1" outlineLevel="1">
      <c r="B49" s="339" t="s">
        <v>95</v>
      </c>
      <c r="C49" s="340"/>
      <c r="D49" s="340"/>
      <c r="E49" s="340"/>
      <c r="F49" s="340"/>
      <c r="G49" s="362"/>
    </row>
    <row r="50" spans="2:37" ht="15" customHeight="1"/>
    <row r="51" spans="2:37" ht="15.6">
      <c r="B51" s="332" t="s">
        <v>53</v>
      </c>
      <c r="C51" s="332"/>
      <c r="D51" s="332"/>
      <c r="E51" s="332"/>
      <c r="F51" s="332"/>
      <c r="G51" s="332"/>
    </row>
    <row r="52" spans="2:37" ht="5.45" customHeight="1" outlineLevel="1">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row>
    <row r="53" spans="2:37" outlineLevel="1">
      <c r="B53" s="359"/>
      <c r="C53" s="344" t="s">
        <v>93</v>
      </c>
      <c r="D53" s="337" t="s">
        <v>106</v>
      </c>
      <c r="E53" s="363"/>
      <c r="F53" s="337" t="s">
        <v>107</v>
      </c>
      <c r="G53" s="363"/>
    </row>
    <row r="54" spans="2:37" outlineLevel="1">
      <c r="B54" s="360"/>
      <c r="C54" s="345"/>
      <c r="D54" s="337" t="str">
        <f>($C$3-5)&amp;" - "&amp;($C$3-1)</f>
        <v>2019 - 2023</v>
      </c>
      <c r="E54" s="363"/>
      <c r="F54" s="337" t="str">
        <f>$C$3&amp;" - "&amp;$E$3</f>
        <v>2024 - 2028</v>
      </c>
      <c r="G54" s="363"/>
    </row>
    <row r="55" spans="2:37" ht="29.1" outlineLevel="1">
      <c r="B55" s="361"/>
      <c r="C55" s="346"/>
      <c r="D55" s="69" t="s">
        <v>134</v>
      </c>
      <c r="E55" s="72" t="s">
        <v>135</v>
      </c>
      <c r="F55" s="69" t="s">
        <v>134</v>
      </c>
      <c r="G55" s="72" t="s">
        <v>135</v>
      </c>
    </row>
    <row r="56" spans="2:37" outlineLevel="1">
      <c r="B56" s="40" t="s">
        <v>74</v>
      </c>
      <c r="C56" s="52" t="s">
        <v>136</v>
      </c>
      <c r="D56" s="215">
        <v>47.662279103104979</v>
      </c>
      <c r="E56" s="216">
        <v>95.324558206209957</v>
      </c>
      <c r="F56" s="215">
        <v>44.888081796510988</v>
      </c>
      <c r="G56" s="216">
        <v>89.776163593021977</v>
      </c>
    </row>
    <row r="57" spans="2:37" outlineLevel="1">
      <c r="B57" s="40" t="s">
        <v>75</v>
      </c>
      <c r="C57" s="52" t="s">
        <v>136</v>
      </c>
      <c r="D57" s="215">
        <v>47.662279103104979</v>
      </c>
      <c r="E57" s="216">
        <v>95.324558206209957</v>
      </c>
      <c r="F57" s="215">
        <v>44.888081796510988</v>
      </c>
      <c r="G57" s="216">
        <v>89.776163593021977</v>
      </c>
    </row>
    <row r="58" spans="2:37" outlineLevel="1">
      <c r="B58" s="40" t="s">
        <v>76</v>
      </c>
      <c r="C58" s="52" t="s">
        <v>136</v>
      </c>
      <c r="D58" s="215">
        <v>47.662279103104979</v>
      </c>
      <c r="E58" s="216">
        <v>95.324558206209957</v>
      </c>
      <c r="F58" s="215">
        <v>44.888081796510988</v>
      </c>
      <c r="G58" s="216">
        <v>89.776163593021977</v>
      </c>
    </row>
    <row r="59" spans="2:37" outlineLevel="1">
      <c r="B59" s="40" t="s">
        <v>77</v>
      </c>
      <c r="C59" s="52" t="s">
        <v>136</v>
      </c>
      <c r="D59" s="215">
        <v>47.662279103104979</v>
      </c>
      <c r="E59" s="216">
        <v>95.324558206209957</v>
      </c>
      <c r="F59" s="215">
        <v>44.888081796510988</v>
      </c>
      <c r="G59" s="216">
        <v>89.776163593021977</v>
      </c>
    </row>
    <row r="60" spans="2:37" outlineLevel="1">
      <c r="B60" s="40" t="s">
        <v>78</v>
      </c>
      <c r="C60" s="52" t="s">
        <v>136</v>
      </c>
      <c r="D60" s="215">
        <v>47.662279103104979</v>
      </c>
      <c r="E60" s="216">
        <v>95.324558206209957</v>
      </c>
      <c r="F60" s="215">
        <v>44.888081796510988</v>
      </c>
      <c r="G60" s="216">
        <v>89.776163593021977</v>
      </c>
    </row>
    <row r="61" spans="2:37" outlineLevel="1">
      <c r="B61" s="40" t="s">
        <v>79</v>
      </c>
      <c r="C61" s="52" t="s">
        <v>136</v>
      </c>
      <c r="D61" s="215">
        <v>47.662279103104979</v>
      </c>
      <c r="E61" s="216">
        <v>95.324558206209957</v>
      </c>
      <c r="F61" s="215">
        <v>44.888081796510988</v>
      </c>
      <c r="G61" s="216">
        <v>89.776163593021977</v>
      </c>
    </row>
    <row r="62" spans="2:37" outlineLevel="1">
      <c r="B62" s="40" t="s">
        <v>80</v>
      </c>
      <c r="C62" s="52" t="s">
        <v>136</v>
      </c>
      <c r="D62" s="215">
        <v>47.662279103104979</v>
      </c>
      <c r="E62" s="216">
        <v>95.324558206209957</v>
      </c>
      <c r="F62" s="215">
        <v>44.888081796510988</v>
      </c>
      <c r="G62" s="216">
        <v>89.776163593021977</v>
      </c>
    </row>
    <row r="63" spans="2:37" outlineLevel="1">
      <c r="B63" s="40" t="s">
        <v>81</v>
      </c>
      <c r="C63" s="52" t="s">
        <v>136</v>
      </c>
      <c r="D63" s="215">
        <v>47.662279103104979</v>
      </c>
      <c r="E63" s="216">
        <v>95.324558206209957</v>
      </c>
      <c r="F63" s="215">
        <v>44.888081796510988</v>
      </c>
      <c r="G63" s="216">
        <v>89.776163593021977</v>
      </c>
    </row>
    <row r="64" spans="2:37" s="43" customFormat="1" ht="12.75" customHeight="1" outlineLevel="1">
      <c r="B64" s="40" t="s">
        <v>82</v>
      </c>
      <c r="C64" s="52" t="s">
        <v>136</v>
      </c>
      <c r="D64" s="215">
        <v>47.662279103104979</v>
      </c>
      <c r="E64" s="216">
        <v>95.324558206209957</v>
      </c>
      <c r="F64" s="215">
        <v>44.888081796510988</v>
      </c>
      <c r="G64" s="216">
        <v>89.776163593021977</v>
      </c>
    </row>
    <row r="65" spans="1:37" s="43" customFormat="1" ht="12.75" customHeight="1" outlineLevel="1">
      <c r="B65" s="40" t="s">
        <v>83</v>
      </c>
      <c r="C65" s="52" t="s">
        <v>136</v>
      </c>
      <c r="D65" s="215">
        <v>47.662279103104979</v>
      </c>
      <c r="E65" s="216">
        <v>95.324558206209957</v>
      </c>
      <c r="F65" s="215">
        <v>44.888081796510988</v>
      </c>
      <c r="G65" s="216">
        <v>89.776163593021977</v>
      </c>
    </row>
    <row r="66" spans="1:37" outlineLevel="1">
      <c r="B66" s="40" t="s">
        <v>84</v>
      </c>
      <c r="C66" s="52" t="s">
        <v>136</v>
      </c>
      <c r="D66" s="215">
        <v>47.662279103104979</v>
      </c>
      <c r="E66" s="216">
        <v>95.324558206209957</v>
      </c>
      <c r="F66" s="215">
        <v>44.888081796510988</v>
      </c>
      <c r="G66" s="216">
        <v>89.776163593021977</v>
      </c>
    </row>
    <row r="67" spans="1:37" s="43" customFormat="1" ht="12.75" customHeight="1" outlineLevel="1">
      <c r="A67" s="49"/>
      <c r="B67" s="40" t="s">
        <v>86</v>
      </c>
      <c r="C67" s="52" t="s">
        <v>136</v>
      </c>
      <c r="D67" s="215">
        <v>47.662279103104979</v>
      </c>
      <c r="E67" s="216">
        <v>95.324558206209957</v>
      </c>
      <c r="F67" s="215">
        <v>44.888081796510988</v>
      </c>
      <c r="G67" s="216">
        <v>89.776163593021977</v>
      </c>
    </row>
    <row r="68" spans="1:37" outlineLevel="1">
      <c r="B68" s="40" t="s">
        <v>87</v>
      </c>
      <c r="C68" s="52" t="s">
        <v>136</v>
      </c>
      <c r="D68" s="215">
        <v>47.662279103104979</v>
      </c>
      <c r="E68" s="216">
        <v>95.324558206209957</v>
      </c>
      <c r="F68" s="215">
        <v>44.888081796510988</v>
      </c>
      <c r="G68" s="216">
        <v>89.776163593021977</v>
      </c>
    </row>
    <row r="69" spans="1:37" ht="16.5" customHeight="1" outlineLevel="1">
      <c r="B69" s="40" t="s">
        <v>88</v>
      </c>
      <c r="C69" s="52" t="s">
        <v>136</v>
      </c>
      <c r="D69" s="215">
        <v>47.662279103104979</v>
      </c>
      <c r="E69" s="216">
        <v>95.324558206209957</v>
      </c>
      <c r="F69" s="215">
        <v>44.888081796510988</v>
      </c>
      <c r="G69" s="216">
        <v>89.776163593021977</v>
      </c>
    </row>
    <row r="70" spans="1:37" ht="16.5" customHeight="1" outlineLevel="1">
      <c r="B70" s="339" t="s">
        <v>95</v>
      </c>
      <c r="C70" s="340"/>
      <c r="D70" s="340"/>
      <c r="E70" s="340"/>
      <c r="F70" s="340"/>
      <c r="G70" s="362"/>
    </row>
    <row r="72" spans="1:37" ht="15.6">
      <c r="B72" s="332" t="s">
        <v>103</v>
      </c>
      <c r="C72" s="332"/>
      <c r="D72" s="332"/>
      <c r="E72" s="332"/>
      <c r="F72" s="332"/>
      <c r="G72" s="332"/>
    </row>
    <row r="73" spans="1:37" ht="5.45" customHeight="1" outlineLevel="1">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row>
    <row r="74" spans="1:37" outlineLevel="1">
      <c r="B74" s="359"/>
      <c r="C74" s="344" t="s">
        <v>93</v>
      </c>
      <c r="D74" s="337" t="s">
        <v>106</v>
      </c>
      <c r="E74" s="363"/>
      <c r="F74" s="337" t="s">
        <v>107</v>
      </c>
      <c r="G74" s="363"/>
    </row>
    <row r="75" spans="1:37" outlineLevel="1">
      <c r="B75" s="360"/>
      <c r="C75" s="345"/>
      <c r="D75" s="337" t="str">
        <f>($C$3-5)&amp;" - "&amp;($C$3-1)</f>
        <v>2019 - 2023</v>
      </c>
      <c r="E75" s="363"/>
      <c r="F75" s="337" t="str">
        <f>$C$3&amp;" - "&amp;$E$3</f>
        <v>2024 - 2028</v>
      </c>
      <c r="G75" s="363"/>
    </row>
    <row r="76" spans="1:37" ht="29.1" outlineLevel="1">
      <c r="B76" s="361"/>
      <c r="C76" s="346"/>
      <c r="D76" s="69" t="s">
        <v>134</v>
      </c>
      <c r="E76" s="72" t="s">
        <v>135</v>
      </c>
      <c r="F76" s="69" t="s">
        <v>134</v>
      </c>
      <c r="G76" s="72" t="s">
        <v>135</v>
      </c>
    </row>
    <row r="77" spans="1:37" outlineLevel="1">
      <c r="B77" s="40" t="s">
        <v>74</v>
      </c>
      <c r="C77" s="52" t="s">
        <v>136</v>
      </c>
      <c r="D77" s="215">
        <v>31.771339507353151</v>
      </c>
      <c r="E77" s="216">
        <v>63.542679014706302</v>
      </c>
      <c r="F77" s="215">
        <v>34.29662373032771</v>
      </c>
      <c r="G77" s="216">
        <v>68.593247460655419</v>
      </c>
    </row>
    <row r="78" spans="1:37" outlineLevel="1">
      <c r="B78" s="40" t="s">
        <v>75</v>
      </c>
      <c r="C78" s="52" t="s">
        <v>136</v>
      </c>
      <c r="D78" s="215">
        <v>31.771339507353151</v>
      </c>
      <c r="E78" s="216">
        <v>63.542679014706302</v>
      </c>
      <c r="F78" s="215">
        <v>34.29662373032771</v>
      </c>
      <c r="G78" s="216">
        <v>68.593247460655419</v>
      </c>
    </row>
    <row r="79" spans="1:37" outlineLevel="1">
      <c r="B79" s="40" t="s">
        <v>76</v>
      </c>
      <c r="C79" s="52" t="s">
        <v>136</v>
      </c>
      <c r="D79" s="215">
        <v>31.771339507353151</v>
      </c>
      <c r="E79" s="216">
        <v>63.542679014706302</v>
      </c>
      <c r="F79" s="215">
        <v>34.29662373032771</v>
      </c>
      <c r="G79" s="216">
        <v>68.593247460655419</v>
      </c>
    </row>
    <row r="80" spans="1:37" outlineLevel="1">
      <c r="B80" s="40" t="s">
        <v>77</v>
      </c>
      <c r="C80" s="52" t="s">
        <v>136</v>
      </c>
      <c r="D80" s="215">
        <v>31.771339507353151</v>
      </c>
      <c r="E80" s="216">
        <v>63.542679014706302</v>
      </c>
      <c r="F80" s="215">
        <v>34.29662373032771</v>
      </c>
      <c r="G80" s="216">
        <v>68.593247460655419</v>
      </c>
    </row>
    <row r="81" spans="2:37" outlineLevel="1">
      <c r="B81" s="40" t="s">
        <v>78</v>
      </c>
      <c r="C81" s="52" t="s">
        <v>136</v>
      </c>
      <c r="D81" s="215">
        <v>31.771339507353151</v>
      </c>
      <c r="E81" s="216">
        <v>63.542679014706302</v>
      </c>
      <c r="F81" s="215">
        <v>34.29662373032771</v>
      </c>
      <c r="G81" s="216">
        <v>68.593247460655419</v>
      </c>
    </row>
    <row r="82" spans="2:37" outlineLevel="1">
      <c r="B82" s="40" t="s">
        <v>79</v>
      </c>
      <c r="C82" s="52" t="s">
        <v>136</v>
      </c>
      <c r="D82" s="215">
        <v>31.771339507353151</v>
      </c>
      <c r="E82" s="216">
        <v>63.542679014706302</v>
      </c>
      <c r="F82" s="215">
        <v>34.29662373032771</v>
      </c>
      <c r="G82" s="216">
        <v>68.593247460655419</v>
      </c>
    </row>
    <row r="83" spans="2:37" outlineLevel="1">
      <c r="B83" s="40" t="s">
        <v>80</v>
      </c>
      <c r="C83" s="52" t="s">
        <v>136</v>
      </c>
      <c r="D83" s="215">
        <v>31.771339507353151</v>
      </c>
      <c r="E83" s="216">
        <v>63.542679014706302</v>
      </c>
      <c r="F83" s="215">
        <v>34.29662373032771</v>
      </c>
      <c r="G83" s="216">
        <v>68.593247460655419</v>
      </c>
    </row>
    <row r="84" spans="2:37" outlineLevel="1">
      <c r="B84" s="40" t="s">
        <v>81</v>
      </c>
      <c r="C84" s="52" t="s">
        <v>136</v>
      </c>
      <c r="D84" s="215">
        <v>31.771339507353151</v>
      </c>
      <c r="E84" s="216">
        <v>63.542679014706302</v>
      </c>
      <c r="F84" s="215">
        <v>34.29662373032771</v>
      </c>
      <c r="G84" s="216">
        <v>68.593247460655419</v>
      </c>
    </row>
    <row r="85" spans="2:37" s="43" customFormat="1" ht="12.75" customHeight="1" outlineLevel="1">
      <c r="B85" s="40" t="s">
        <v>82</v>
      </c>
      <c r="C85" s="52" t="s">
        <v>136</v>
      </c>
      <c r="D85" s="215">
        <v>31.771339507353151</v>
      </c>
      <c r="E85" s="216">
        <v>63.542679014706302</v>
      </c>
      <c r="F85" s="215">
        <v>34.29662373032771</v>
      </c>
      <c r="G85" s="216">
        <v>68.593247460655419</v>
      </c>
    </row>
    <row r="86" spans="2:37" s="43" customFormat="1" ht="12.75" customHeight="1" outlineLevel="1">
      <c r="B86" s="40" t="s">
        <v>83</v>
      </c>
      <c r="C86" s="52" t="s">
        <v>136</v>
      </c>
      <c r="D86" s="215">
        <v>31.771339507353151</v>
      </c>
      <c r="E86" s="216">
        <v>63.542679014706302</v>
      </c>
      <c r="F86" s="215">
        <v>34.29662373032771</v>
      </c>
      <c r="G86" s="216">
        <v>68.593247460655419</v>
      </c>
    </row>
    <row r="87" spans="2:37" outlineLevel="1">
      <c r="B87" s="40" t="s">
        <v>84</v>
      </c>
      <c r="C87" s="52" t="s">
        <v>136</v>
      </c>
      <c r="D87" s="215">
        <v>31.771339507353151</v>
      </c>
      <c r="E87" s="216">
        <v>63.542679014706302</v>
      </c>
      <c r="F87" s="215">
        <v>34.29662373032771</v>
      </c>
      <c r="G87" s="216">
        <v>68.593247460655419</v>
      </c>
    </row>
    <row r="88" spans="2:37" s="43" customFormat="1" ht="12.75" customHeight="1" outlineLevel="1">
      <c r="B88" s="40" t="s">
        <v>86</v>
      </c>
      <c r="C88" s="52" t="s">
        <v>136</v>
      </c>
      <c r="D88" s="215">
        <v>31.771339507353151</v>
      </c>
      <c r="E88" s="216">
        <v>63.542679014706302</v>
      </c>
      <c r="F88" s="215">
        <v>34.29662373032771</v>
      </c>
      <c r="G88" s="216">
        <v>68.593247460655419</v>
      </c>
    </row>
    <row r="89" spans="2:37" outlineLevel="1">
      <c r="B89" s="40" t="s">
        <v>87</v>
      </c>
      <c r="C89" s="52" t="s">
        <v>136</v>
      </c>
      <c r="D89" s="215">
        <v>31.771339507353151</v>
      </c>
      <c r="E89" s="216">
        <v>63.542679014706302</v>
      </c>
      <c r="F89" s="215">
        <v>34.29662373032771</v>
      </c>
      <c r="G89" s="216">
        <v>68.593247460655419</v>
      </c>
    </row>
    <row r="90" spans="2:37" ht="15" customHeight="1" outlineLevel="1">
      <c r="B90" s="40" t="s">
        <v>88</v>
      </c>
      <c r="C90" s="52" t="s">
        <v>136</v>
      </c>
      <c r="D90" s="215">
        <v>31.771339507353151</v>
      </c>
      <c r="E90" s="216">
        <v>63.542679014706302</v>
      </c>
      <c r="F90" s="215">
        <v>34.29662373032771</v>
      </c>
      <c r="G90" s="216">
        <v>68.593247460655419</v>
      </c>
    </row>
    <row r="91" spans="2:37" ht="16.5" customHeight="1" outlineLevel="1">
      <c r="B91" s="339" t="s">
        <v>95</v>
      </c>
      <c r="C91" s="340"/>
      <c r="D91" s="340"/>
      <c r="E91" s="340"/>
      <c r="F91" s="340"/>
      <c r="G91" s="362"/>
    </row>
    <row r="93" spans="2:37" ht="15.6">
      <c r="B93" s="332" t="s">
        <v>99</v>
      </c>
      <c r="C93" s="332"/>
      <c r="D93" s="332"/>
      <c r="E93" s="332"/>
      <c r="F93" s="332"/>
      <c r="G93" s="332"/>
    </row>
    <row r="94" spans="2:37" ht="5.45" customHeight="1" outlineLevel="1">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row>
    <row r="95" spans="2:37" outlineLevel="1">
      <c r="B95" s="359"/>
      <c r="C95" s="344" t="s">
        <v>93</v>
      </c>
      <c r="D95" s="337" t="s">
        <v>106</v>
      </c>
      <c r="E95" s="363"/>
      <c r="F95" s="337" t="s">
        <v>107</v>
      </c>
      <c r="G95" s="363"/>
    </row>
    <row r="96" spans="2:37" outlineLevel="1">
      <c r="B96" s="360"/>
      <c r="C96" s="345"/>
      <c r="D96" s="337" t="str">
        <f>($C$3-5)&amp;" - "&amp;($C$3-1)</f>
        <v>2019 - 2023</v>
      </c>
      <c r="E96" s="363"/>
      <c r="F96" s="337" t="str">
        <f>$C$3&amp;" - "&amp;$E$3</f>
        <v>2024 - 2028</v>
      </c>
      <c r="G96" s="363"/>
    </row>
    <row r="97" spans="2:7" ht="29.1" outlineLevel="1">
      <c r="B97" s="361"/>
      <c r="C97" s="346"/>
      <c r="D97" s="69" t="s">
        <v>134</v>
      </c>
      <c r="E97" s="72" t="s">
        <v>135</v>
      </c>
      <c r="F97" s="69" t="s">
        <v>134</v>
      </c>
      <c r="G97" s="72" t="s">
        <v>135</v>
      </c>
    </row>
    <row r="98" spans="2:7" outlineLevel="1">
      <c r="B98" s="40" t="s">
        <v>74</v>
      </c>
      <c r="C98" s="52" t="s">
        <v>136</v>
      </c>
      <c r="D98" s="215">
        <v>6638.3057789235581</v>
      </c>
      <c r="E98" s="216">
        <v>13276.611557847116</v>
      </c>
      <c r="F98" s="215">
        <v>6056.0259587636438</v>
      </c>
      <c r="G98" s="216">
        <v>12112.051917527288</v>
      </c>
    </row>
    <row r="99" spans="2:7" outlineLevel="1">
      <c r="B99" s="40" t="s">
        <v>75</v>
      </c>
      <c r="C99" s="52" t="s">
        <v>136</v>
      </c>
      <c r="D99" s="215">
        <v>6638.3057789235581</v>
      </c>
      <c r="E99" s="216">
        <v>13276.611557847116</v>
      </c>
      <c r="F99" s="215">
        <v>6056.0259587636438</v>
      </c>
      <c r="G99" s="216">
        <v>12112.051917527288</v>
      </c>
    </row>
    <row r="100" spans="2:7" outlineLevel="1">
      <c r="B100" s="40" t="s">
        <v>76</v>
      </c>
      <c r="C100" s="52" t="s">
        <v>136</v>
      </c>
      <c r="D100" s="215">
        <v>6638.3057789235581</v>
      </c>
      <c r="E100" s="216">
        <v>13276.611557847116</v>
      </c>
      <c r="F100" s="215">
        <v>6056.0259587636438</v>
      </c>
      <c r="G100" s="216">
        <v>12112.051917527288</v>
      </c>
    </row>
    <row r="101" spans="2:7" outlineLevel="1">
      <c r="B101" s="40" t="s">
        <v>77</v>
      </c>
      <c r="C101" s="52" t="s">
        <v>136</v>
      </c>
      <c r="D101" s="215">
        <v>6638.3057789235581</v>
      </c>
      <c r="E101" s="216">
        <v>13276.611557847116</v>
      </c>
      <c r="F101" s="215">
        <v>6056.0259587636438</v>
      </c>
      <c r="G101" s="216">
        <v>12112.051917527288</v>
      </c>
    </row>
    <row r="102" spans="2:7" outlineLevel="1">
      <c r="B102" s="40" t="s">
        <v>78</v>
      </c>
      <c r="C102" s="52" t="s">
        <v>136</v>
      </c>
      <c r="D102" s="215">
        <v>6638.3057789235581</v>
      </c>
      <c r="E102" s="216">
        <v>13276.611557847116</v>
      </c>
      <c r="F102" s="215">
        <v>6056.0259587636438</v>
      </c>
      <c r="G102" s="216">
        <v>12112.051917527288</v>
      </c>
    </row>
    <row r="103" spans="2:7" outlineLevel="1">
      <c r="B103" s="40" t="s">
        <v>79</v>
      </c>
      <c r="C103" s="52" t="s">
        <v>136</v>
      </c>
      <c r="D103" s="215">
        <v>6638.3057789235581</v>
      </c>
      <c r="E103" s="216">
        <v>13276.611557847116</v>
      </c>
      <c r="F103" s="215">
        <v>6056.0259587636438</v>
      </c>
      <c r="G103" s="216">
        <v>12112.051917527288</v>
      </c>
    </row>
    <row r="104" spans="2:7" outlineLevel="1">
      <c r="B104" s="40" t="s">
        <v>80</v>
      </c>
      <c r="C104" s="52" t="s">
        <v>136</v>
      </c>
      <c r="D104" s="215">
        <v>6638.3057789235581</v>
      </c>
      <c r="E104" s="216">
        <v>13276.611557847116</v>
      </c>
      <c r="F104" s="215">
        <v>6056.0259587636438</v>
      </c>
      <c r="G104" s="216">
        <v>12112.051917527288</v>
      </c>
    </row>
    <row r="105" spans="2:7" outlineLevel="1">
      <c r="B105" s="40" t="s">
        <v>81</v>
      </c>
      <c r="C105" s="52" t="s">
        <v>136</v>
      </c>
      <c r="D105" s="215">
        <v>6638.3057789235581</v>
      </c>
      <c r="E105" s="216">
        <v>13276.611557847116</v>
      </c>
      <c r="F105" s="215">
        <v>6056.0259587636438</v>
      </c>
      <c r="G105" s="216">
        <v>12112.051917527288</v>
      </c>
    </row>
    <row r="106" spans="2:7" s="43" customFormat="1" ht="12.75" customHeight="1" outlineLevel="1">
      <c r="B106" s="40" t="s">
        <v>82</v>
      </c>
      <c r="C106" s="52" t="s">
        <v>136</v>
      </c>
      <c r="D106" s="215">
        <v>6638.3057789235581</v>
      </c>
      <c r="E106" s="216">
        <v>13276.611557847116</v>
      </c>
      <c r="F106" s="215">
        <v>6056.0259587636438</v>
      </c>
      <c r="G106" s="216">
        <v>12112.051917527288</v>
      </c>
    </row>
    <row r="107" spans="2:7" s="43" customFormat="1" ht="12.75" customHeight="1" outlineLevel="1">
      <c r="B107" s="40" t="s">
        <v>83</v>
      </c>
      <c r="C107" s="52" t="s">
        <v>136</v>
      </c>
      <c r="D107" s="215">
        <v>6638.3057789235581</v>
      </c>
      <c r="E107" s="216">
        <v>13276.611557847116</v>
      </c>
      <c r="F107" s="215">
        <v>6056.0259587636438</v>
      </c>
      <c r="G107" s="216">
        <v>12112.051917527288</v>
      </c>
    </row>
    <row r="108" spans="2:7" outlineLevel="1">
      <c r="B108" s="40" t="s">
        <v>84</v>
      </c>
      <c r="C108" s="52" t="s">
        <v>136</v>
      </c>
      <c r="D108" s="215">
        <v>6638.3057789235581</v>
      </c>
      <c r="E108" s="216">
        <v>13276.611557847116</v>
      </c>
      <c r="F108" s="215">
        <v>6056.0259587636438</v>
      </c>
      <c r="G108" s="216">
        <v>12112.051917527288</v>
      </c>
    </row>
    <row r="109" spans="2:7" s="43" customFormat="1" ht="12.75" customHeight="1" outlineLevel="1">
      <c r="B109" s="40" t="s">
        <v>86</v>
      </c>
      <c r="C109" s="52" t="s">
        <v>136</v>
      </c>
      <c r="D109" s="215">
        <v>6638.3057789235581</v>
      </c>
      <c r="E109" s="216">
        <v>13276.611557847116</v>
      </c>
      <c r="F109" s="215">
        <v>6056.0259587636438</v>
      </c>
      <c r="G109" s="216">
        <v>12112.051917527288</v>
      </c>
    </row>
    <row r="110" spans="2:7" outlineLevel="1">
      <c r="B110" s="40" t="s">
        <v>87</v>
      </c>
      <c r="C110" s="52" t="s">
        <v>136</v>
      </c>
      <c r="D110" s="215">
        <v>6638.3057789235581</v>
      </c>
      <c r="E110" s="216">
        <v>13276.611557847116</v>
      </c>
      <c r="F110" s="215">
        <v>6056.0259587636438</v>
      </c>
      <c r="G110" s="216">
        <v>12112.051917527288</v>
      </c>
    </row>
    <row r="111" spans="2:7" ht="15" customHeight="1" outlineLevel="1">
      <c r="B111" s="40" t="s">
        <v>88</v>
      </c>
      <c r="C111" s="52" t="s">
        <v>136</v>
      </c>
      <c r="D111" s="215">
        <v>6638.3057789235581</v>
      </c>
      <c r="E111" s="216">
        <v>13276.611557847116</v>
      </c>
      <c r="F111" s="215">
        <v>6056.0259587636438</v>
      </c>
      <c r="G111" s="216">
        <v>12112.051917527288</v>
      </c>
    </row>
    <row r="112" spans="2:7" ht="16.5" customHeight="1" outlineLevel="1">
      <c r="B112" s="339" t="s">
        <v>95</v>
      </c>
      <c r="C112" s="340"/>
      <c r="D112" s="340"/>
      <c r="E112" s="340"/>
      <c r="F112" s="340"/>
      <c r="G112" s="362"/>
    </row>
    <row r="113" spans="2:37" ht="15" customHeight="1"/>
    <row r="114" spans="2:37" ht="15.6">
      <c r="B114" s="332" t="s">
        <v>100</v>
      </c>
      <c r="C114" s="332"/>
      <c r="D114" s="332"/>
      <c r="E114" s="332"/>
      <c r="F114" s="332"/>
      <c r="G114" s="332"/>
    </row>
    <row r="115" spans="2:37" ht="5.45" customHeight="1" outlineLevel="1">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row>
    <row r="116" spans="2:37" outlineLevel="1">
      <c r="B116" s="359"/>
      <c r="C116" s="344" t="s">
        <v>93</v>
      </c>
      <c r="D116" s="337" t="s">
        <v>106</v>
      </c>
      <c r="E116" s="363"/>
      <c r="F116" s="337" t="s">
        <v>107</v>
      </c>
      <c r="G116" s="363"/>
    </row>
    <row r="117" spans="2:37" outlineLevel="1">
      <c r="B117" s="360"/>
      <c r="C117" s="345"/>
      <c r="D117" s="337" t="str">
        <f>($C$3-5)&amp;" - "&amp;($C$3-1)</f>
        <v>2019 - 2023</v>
      </c>
      <c r="E117" s="363"/>
      <c r="F117" s="337" t="str">
        <f>$C$3&amp;" - "&amp;$E$3</f>
        <v>2024 - 2028</v>
      </c>
      <c r="G117" s="363"/>
    </row>
    <row r="118" spans="2:37" ht="29.1" outlineLevel="1">
      <c r="B118" s="361"/>
      <c r="C118" s="346"/>
      <c r="D118" s="69" t="s">
        <v>134</v>
      </c>
      <c r="E118" s="72" t="s">
        <v>135</v>
      </c>
      <c r="F118" s="69" t="s">
        <v>134</v>
      </c>
      <c r="G118" s="72" t="s">
        <v>135</v>
      </c>
    </row>
    <row r="119" spans="2:37" outlineLevel="1">
      <c r="B119" s="40" t="s">
        <v>74</v>
      </c>
      <c r="C119" s="52" t="s">
        <v>136</v>
      </c>
      <c r="D119" s="215">
        <v>4400.848314285714</v>
      </c>
      <c r="E119" s="216">
        <v>8801.6966285714279</v>
      </c>
      <c r="F119" s="215">
        <v>4554.364725704545</v>
      </c>
      <c r="G119" s="216">
        <v>9108.72945140909</v>
      </c>
    </row>
    <row r="120" spans="2:37" outlineLevel="1">
      <c r="B120" s="40" t="s">
        <v>75</v>
      </c>
      <c r="C120" s="52" t="s">
        <v>136</v>
      </c>
      <c r="D120" s="215">
        <v>4400.848314285714</v>
      </c>
      <c r="E120" s="216">
        <v>8801.6966285714279</v>
      </c>
      <c r="F120" s="215">
        <v>4554.364725704545</v>
      </c>
      <c r="G120" s="216">
        <v>9108.72945140909</v>
      </c>
    </row>
    <row r="121" spans="2:37" outlineLevel="1">
      <c r="B121" s="40" t="s">
        <v>76</v>
      </c>
      <c r="C121" s="52" t="s">
        <v>136</v>
      </c>
      <c r="D121" s="215">
        <v>4400.848314285714</v>
      </c>
      <c r="E121" s="216">
        <v>8801.6966285714279</v>
      </c>
      <c r="F121" s="215">
        <v>4554.364725704545</v>
      </c>
      <c r="G121" s="216">
        <v>9108.72945140909</v>
      </c>
    </row>
    <row r="122" spans="2:37" outlineLevel="1">
      <c r="B122" s="40" t="s">
        <v>77</v>
      </c>
      <c r="C122" s="52" t="s">
        <v>136</v>
      </c>
      <c r="D122" s="215">
        <v>4400.848314285714</v>
      </c>
      <c r="E122" s="216">
        <v>8801.6966285714279</v>
      </c>
      <c r="F122" s="215">
        <v>4554.364725704545</v>
      </c>
      <c r="G122" s="216">
        <v>9108.72945140909</v>
      </c>
    </row>
    <row r="123" spans="2:37" outlineLevel="1">
      <c r="B123" s="40" t="s">
        <v>78</v>
      </c>
      <c r="C123" s="52" t="s">
        <v>136</v>
      </c>
      <c r="D123" s="215">
        <v>4400.848314285714</v>
      </c>
      <c r="E123" s="216">
        <v>8801.6966285714279</v>
      </c>
      <c r="F123" s="215">
        <v>4554.364725704545</v>
      </c>
      <c r="G123" s="216">
        <v>9108.72945140909</v>
      </c>
    </row>
    <row r="124" spans="2:37" outlineLevel="1">
      <c r="B124" s="40" t="s">
        <v>79</v>
      </c>
      <c r="C124" s="52" t="s">
        <v>136</v>
      </c>
      <c r="D124" s="215">
        <v>4400.848314285714</v>
      </c>
      <c r="E124" s="216">
        <v>8801.6966285714279</v>
      </c>
      <c r="F124" s="215">
        <v>4554.364725704545</v>
      </c>
      <c r="G124" s="216">
        <v>9108.72945140909</v>
      </c>
    </row>
    <row r="125" spans="2:37" outlineLevel="1">
      <c r="B125" s="40" t="s">
        <v>80</v>
      </c>
      <c r="C125" s="52" t="s">
        <v>136</v>
      </c>
      <c r="D125" s="215">
        <v>4400.848314285714</v>
      </c>
      <c r="E125" s="216">
        <v>8801.6966285714279</v>
      </c>
      <c r="F125" s="215">
        <v>4554.364725704545</v>
      </c>
      <c r="G125" s="216">
        <v>9108.72945140909</v>
      </c>
    </row>
    <row r="126" spans="2:37" outlineLevel="1">
      <c r="B126" s="40" t="s">
        <v>81</v>
      </c>
      <c r="C126" s="52" t="s">
        <v>136</v>
      </c>
      <c r="D126" s="215">
        <v>4400.848314285714</v>
      </c>
      <c r="E126" s="216">
        <v>8801.6966285714279</v>
      </c>
      <c r="F126" s="215">
        <v>4554.364725704545</v>
      </c>
      <c r="G126" s="216">
        <v>9108.72945140909</v>
      </c>
    </row>
    <row r="127" spans="2:37" s="43" customFormat="1" ht="12.75" customHeight="1" outlineLevel="1">
      <c r="B127" s="40" t="s">
        <v>82</v>
      </c>
      <c r="C127" s="52" t="s">
        <v>136</v>
      </c>
      <c r="D127" s="215">
        <v>4400.848314285714</v>
      </c>
      <c r="E127" s="216">
        <v>8801.6966285714279</v>
      </c>
      <c r="F127" s="215">
        <v>4554.364725704545</v>
      </c>
      <c r="G127" s="216">
        <v>9108.72945140909</v>
      </c>
    </row>
    <row r="128" spans="2:37" s="43" customFormat="1" ht="12.75" customHeight="1" outlineLevel="1">
      <c r="B128" s="40" t="s">
        <v>83</v>
      </c>
      <c r="C128" s="52" t="s">
        <v>136</v>
      </c>
      <c r="D128" s="215">
        <v>4400.848314285714</v>
      </c>
      <c r="E128" s="216">
        <v>8801.6966285714279</v>
      </c>
      <c r="F128" s="215">
        <v>4554.364725704545</v>
      </c>
      <c r="G128" s="216">
        <v>9108.72945140909</v>
      </c>
    </row>
    <row r="129" spans="2:7" outlineLevel="1">
      <c r="B129" s="40" t="s">
        <v>84</v>
      </c>
      <c r="C129" s="52" t="s">
        <v>136</v>
      </c>
      <c r="D129" s="215">
        <v>4400.848314285714</v>
      </c>
      <c r="E129" s="216">
        <v>8801.6966285714279</v>
      </c>
      <c r="F129" s="215">
        <v>4554.364725704545</v>
      </c>
      <c r="G129" s="216">
        <v>9108.72945140909</v>
      </c>
    </row>
    <row r="130" spans="2:7" s="43" customFormat="1" ht="12.75" customHeight="1" outlineLevel="1">
      <c r="B130" s="40" t="s">
        <v>86</v>
      </c>
      <c r="C130" s="52" t="s">
        <v>136</v>
      </c>
      <c r="D130" s="215">
        <v>4400.848314285714</v>
      </c>
      <c r="E130" s="216">
        <v>8801.6966285714279</v>
      </c>
      <c r="F130" s="215">
        <v>4554.364725704545</v>
      </c>
      <c r="G130" s="216">
        <v>9108.72945140909</v>
      </c>
    </row>
    <row r="131" spans="2:7" outlineLevel="1">
      <c r="B131" s="40" t="s">
        <v>87</v>
      </c>
      <c r="C131" s="52" t="s">
        <v>136</v>
      </c>
      <c r="D131" s="215">
        <v>4400.848314285714</v>
      </c>
      <c r="E131" s="216">
        <v>8801.6966285714279</v>
      </c>
      <c r="F131" s="215">
        <v>4554.364725704545</v>
      </c>
      <c r="G131" s="216">
        <v>9108.72945140909</v>
      </c>
    </row>
    <row r="132" spans="2:7" ht="15" customHeight="1" outlineLevel="1">
      <c r="B132" s="40" t="s">
        <v>88</v>
      </c>
      <c r="C132" s="52" t="s">
        <v>136</v>
      </c>
      <c r="D132" s="215">
        <v>4400.848314285714</v>
      </c>
      <c r="E132" s="216">
        <v>8801.6966285714279</v>
      </c>
      <c r="F132" s="215">
        <v>4554.364725704545</v>
      </c>
      <c r="G132" s="216">
        <v>9108.72945140909</v>
      </c>
    </row>
    <row r="133" spans="2:7" ht="16.5" customHeight="1" outlineLevel="1">
      <c r="B133" s="339" t="s">
        <v>95</v>
      </c>
      <c r="C133" s="340"/>
      <c r="D133" s="340"/>
      <c r="E133" s="340"/>
      <c r="F133" s="340"/>
      <c r="G133" s="362"/>
    </row>
    <row r="135" spans="2:7">
      <c r="B135" s="16"/>
    </row>
    <row r="136" spans="2:7">
      <c r="B136" s="16"/>
    </row>
  </sheetData>
  <mergeCells count="51">
    <mergeCell ref="J2:L2"/>
    <mergeCell ref="D12:E12"/>
    <mergeCell ref="F12:G12"/>
    <mergeCell ref="B28:G28"/>
    <mergeCell ref="B49:G49"/>
    <mergeCell ref="B32:B34"/>
    <mergeCell ref="C32:C34"/>
    <mergeCell ref="B5:I5"/>
    <mergeCell ref="D11:E11"/>
    <mergeCell ref="F11:G11"/>
    <mergeCell ref="C11:C13"/>
    <mergeCell ref="B11:B13"/>
    <mergeCell ref="B53:B55"/>
    <mergeCell ref="C53:C55"/>
    <mergeCell ref="F53:G53"/>
    <mergeCell ref="D32:E32"/>
    <mergeCell ref="F32:G32"/>
    <mergeCell ref="D53:E53"/>
    <mergeCell ref="D33:E33"/>
    <mergeCell ref="F33:G33"/>
    <mergeCell ref="D54:E54"/>
    <mergeCell ref="F54:G54"/>
    <mergeCell ref="B133:G133"/>
    <mergeCell ref="C2:G2"/>
    <mergeCell ref="B9:G9"/>
    <mergeCell ref="B30:G30"/>
    <mergeCell ref="B51:G51"/>
    <mergeCell ref="B72:G72"/>
    <mergeCell ref="B93:G93"/>
    <mergeCell ref="B114:G114"/>
    <mergeCell ref="B116:B118"/>
    <mergeCell ref="C116:C118"/>
    <mergeCell ref="D116:E116"/>
    <mergeCell ref="F116:G116"/>
    <mergeCell ref="B74:B76"/>
    <mergeCell ref="C74:C76"/>
    <mergeCell ref="D74:E74"/>
    <mergeCell ref="F74:G74"/>
    <mergeCell ref="D117:E117"/>
    <mergeCell ref="F117:G117"/>
    <mergeCell ref="B70:G70"/>
    <mergeCell ref="B91:G91"/>
    <mergeCell ref="B112:G112"/>
    <mergeCell ref="B95:B97"/>
    <mergeCell ref="C95:C97"/>
    <mergeCell ref="D95:E95"/>
    <mergeCell ref="F95:G95"/>
    <mergeCell ref="D75:E75"/>
    <mergeCell ref="F75:G75"/>
    <mergeCell ref="D96:E96"/>
    <mergeCell ref="F96:G96"/>
  </mergeCells>
  <hyperlinks>
    <hyperlink ref="J2" location="'Αρχική σελίδα'!A1" display="Πίσω στην αρχική σελίδα" xr:uid="{BE63FAB6-8C76-4511-8997-8C5AC661F31B}"/>
  </hyperlinks>
  <pageMargins left="0.7" right="0.7" top="0.75" bottom="0.75" header="0.3" footer="0.3"/>
  <pageSetup paperSize="9" orientation="portrait" r:id="rId1"/>
  <headerFooter>
    <oddHeader>&amp;R&amp;"Calibri"&amp;10&amp;K000000ΕΔΑ ΘΕΣΣΑΛΟΝΙΚΗΣ - ΘΕΣΣΑΛΙΑΣ Α.Ε. | ΕΜΠΙΣΤΕΥΤΙΚΟ&amp;1#</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Fotis Thomaidis</dc:creator>
  <cp:keywords/>
  <dc:description/>
  <cp:lastModifiedBy>m.stergiopoulos@ena-on.gr</cp:lastModifiedBy>
  <cp:revision/>
  <dcterms:created xsi:type="dcterms:W3CDTF">2021-04-23T06:42:23Z</dcterms:created>
  <dcterms:modified xsi:type="dcterms:W3CDTF">2024-03-09T19:56:28Z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1032</vt:lpwstr>
  </property>
  <property fmtid="{D5CDD505-2E9C-101B-9397-08002B2CF9AE}" pid="3" name="MSIP_Label_5f22a1ac-bff2-4395-aff8-930813488497_Enabled">
    <vt:lpwstr>true</vt:lpwstr>
  </property>
  <property fmtid="{D5CDD505-2E9C-101B-9397-08002B2CF9AE}" pid="4" name="MSIP_Label_5f22a1ac-bff2-4395-aff8-930813488497_SetDate">
    <vt:lpwstr>2022-12-12T11:33:26Z</vt:lpwstr>
  </property>
  <property fmtid="{D5CDD505-2E9C-101B-9397-08002B2CF9AE}" pid="5" name="MSIP_Label_5f22a1ac-bff2-4395-aff8-930813488497_Method">
    <vt:lpwstr>Privileged</vt:lpwstr>
  </property>
  <property fmtid="{D5CDD505-2E9C-101B-9397-08002B2CF9AE}" pid="6" name="MSIP_Label_5f22a1ac-bff2-4395-aff8-930813488497_Name">
    <vt:lpwstr>Εμπιστευτικό</vt:lpwstr>
  </property>
  <property fmtid="{D5CDD505-2E9C-101B-9397-08002B2CF9AE}" pid="7" name="MSIP_Label_5f22a1ac-bff2-4395-aff8-930813488497_SiteId">
    <vt:lpwstr>e7723b76-3b3e-454f-a166-7ea3dd2e24ad</vt:lpwstr>
  </property>
  <property fmtid="{D5CDD505-2E9C-101B-9397-08002B2CF9AE}" pid="8" name="MSIP_Label_5f22a1ac-bff2-4395-aff8-930813488497_ActionId">
    <vt:lpwstr>af05bdde-afd7-495d-bcbc-85cd642bd0e8</vt:lpwstr>
  </property>
  <property fmtid="{D5CDD505-2E9C-101B-9397-08002B2CF9AE}" pid="9" name="MSIP_Label_5f22a1ac-bff2-4395-aff8-930813488497_ContentBits">
    <vt:lpwstr>1</vt:lpwstr>
  </property>
  <property fmtid="{D5CDD505-2E9C-101B-9397-08002B2CF9AE}" pid="10" name="MSIP_Label_defa4170-0d19-0005-0004-bc88714345d2_Enabled">
    <vt:lpwstr>true</vt:lpwstr>
  </property>
  <property fmtid="{D5CDD505-2E9C-101B-9397-08002B2CF9AE}" pid="11" name="MSIP_Label_defa4170-0d19-0005-0004-bc88714345d2_SetDate">
    <vt:lpwstr>2024-03-05T12:43:44Z</vt:lpwstr>
  </property>
  <property fmtid="{D5CDD505-2E9C-101B-9397-08002B2CF9AE}" pid="12" name="MSIP_Label_defa4170-0d19-0005-0004-bc88714345d2_Method">
    <vt:lpwstr>Standard</vt:lpwstr>
  </property>
  <property fmtid="{D5CDD505-2E9C-101B-9397-08002B2CF9AE}" pid="13" name="MSIP_Label_defa4170-0d19-0005-0004-bc88714345d2_Name">
    <vt:lpwstr>defa4170-0d19-0005-0004-bc88714345d2</vt:lpwstr>
  </property>
  <property fmtid="{D5CDD505-2E9C-101B-9397-08002B2CF9AE}" pid="14" name="MSIP_Label_defa4170-0d19-0005-0004-bc88714345d2_SiteId">
    <vt:lpwstr>8eccec62-2618-41da-ba29-5c89cf3b9b2f</vt:lpwstr>
  </property>
  <property fmtid="{D5CDD505-2E9C-101B-9397-08002B2CF9AE}" pid="15" name="MSIP_Label_defa4170-0d19-0005-0004-bc88714345d2_ActionId">
    <vt:lpwstr>a757f495-6c91-4c21-af3b-477391f5dde4</vt:lpwstr>
  </property>
  <property fmtid="{D5CDD505-2E9C-101B-9397-08002B2CF9AE}" pid="16" name="MSIP_Label_defa4170-0d19-0005-0004-bc88714345d2_ContentBits">
    <vt:lpwstr>0</vt:lpwstr>
  </property>
</Properties>
</file>